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R2VRÅ98a" sheetId="1" r:id="rId1"/>
  </sheets>
  <definedNames>
    <definedName name="_xlnm.Print_Area" localSheetId="0">'R2VRÅ98a'!$A$1:$G$39</definedName>
  </definedNames>
  <calcPr fullCalcOnLoad="1"/>
</workbook>
</file>

<file path=xl/sharedStrings.xml><?xml version="1.0" encoding="utf-8"?>
<sst xmlns="http://schemas.openxmlformats.org/spreadsheetml/2006/main" count="117" uniqueCount="68">
  <si>
    <t xml:space="preserve">        Risør II's Venner; Budsjett Normalår</t>
  </si>
  <si>
    <t>Inntekter</t>
  </si>
  <si>
    <t>Utgifter</t>
  </si>
  <si>
    <t>.+/-.</t>
  </si>
  <si>
    <t>Innt.</t>
  </si>
  <si>
    <t>Utg.</t>
  </si>
  <si>
    <t>Trebåtfestivalen</t>
  </si>
  <si>
    <t>Lotteri</t>
  </si>
  <si>
    <t>Prov. innsamling til NSSR</t>
  </si>
  <si>
    <t>Medlemsmøter, mat/loddsalg</t>
  </si>
  <si>
    <t>Annonser</t>
  </si>
  <si>
    <t>Andre Innt./utgifter</t>
  </si>
  <si>
    <t>-</t>
  </si>
  <si>
    <t>Overført Stiftelsen</t>
  </si>
  <si>
    <t>SUM</t>
  </si>
  <si>
    <t>Beholdning</t>
  </si>
  <si>
    <t>Trebåtfestival kafe  1996</t>
  </si>
  <si>
    <t>Budsjett  1997</t>
  </si>
  <si>
    <t>Bankbeholdning</t>
  </si>
  <si>
    <t>Kassebeholdning</t>
  </si>
  <si>
    <t>Omsetning</t>
  </si>
  <si>
    <t>Varebeholdning</t>
  </si>
  <si>
    <t>Teltleie</t>
  </si>
  <si>
    <t>Overskudd</t>
  </si>
  <si>
    <t>Biletter</t>
  </si>
  <si>
    <t>?</t>
  </si>
  <si>
    <t>Div utstyr</t>
  </si>
  <si>
    <t>Mat, Rima</t>
  </si>
  <si>
    <t>Fiskefarse, fiskebrygga</t>
  </si>
  <si>
    <t>Stavelin, Mortensbrød</t>
  </si>
  <si>
    <t>Mat</t>
  </si>
  <si>
    <t>Utestående medlemskontingent</t>
  </si>
  <si>
    <t>Div mat, Kari, Grete, Kirsten</t>
  </si>
  <si>
    <t>.1996.</t>
  </si>
  <si>
    <t>Utestående annonseinntekter</t>
  </si>
  <si>
    <t>Mat fra Skagen, Kirsten, JGH</t>
  </si>
  <si>
    <t>Ubetalte regninger/utlegg ca.?</t>
  </si>
  <si>
    <t>Mat retur</t>
  </si>
  <si>
    <t>Sum =</t>
  </si>
  <si>
    <t>Mineralvann</t>
  </si>
  <si>
    <t>Resultat, korrigert</t>
  </si>
  <si>
    <t>Engangs materiell</t>
  </si>
  <si>
    <t>Div</t>
  </si>
  <si>
    <t>Regnskapsfører</t>
  </si>
  <si>
    <t>Revisor</t>
  </si>
  <si>
    <t>Kafe Shantyfestivalen</t>
  </si>
  <si>
    <t>Regnskap</t>
  </si>
  <si>
    <t>Annonseinntekter</t>
  </si>
  <si>
    <t>Sum beholdning</t>
  </si>
  <si>
    <t>Korrigering av Resultat</t>
  </si>
  <si>
    <t>Sum inntekter / utgifter</t>
  </si>
  <si>
    <t>Salg artikler, varekjøp</t>
  </si>
  <si>
    <t xml:space="preserve">        Risør II's Venner; Stiftelsens bud. 1996</t>
  </si>
  <si>
    <t>Lotteri, kakelotteri</t>
  </si>
  <si>
    <t>Medlemskontingent/Blad/Porto</t>
  </si>
  <si>
    <t>Kontorrek, tlf</t>
  </si>
  <si>
    <t>Porto</t>
  </si>
  <si>
    <t>Resultat</t>
  </si>
  <si>
    <t>Billetter</t>
  </si>
  <si>
    <t>Medlemskontingent / Bladutgift.</t>
  </si>
  <si>
    <t>Andre Kafeer</t>
  </si>
  <si>
    <t>Budsjett  2000</t>
  </si>
  <si>
    <t>Bud 00</t>
  </si>
  <si>
    <t>Lagerendring</t>
  </si>
  <si>
    <t>Overskudd etter overf. Stift.</t>
  </si>
  <si>
    <t>undersk.</t>
  </si>
  <si>
    <t>Resultat etter overf. Stift.</t>
  </si>
  <si>
    <t>Risør II's Venner  Regnskap 1999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</si>
</sst>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d/m/yy"/>
    <numFmt numFmtId="169" formatCode="d/mmm/yy"/>
    <numFmt numFmtId="170" formatCode="d/mmm"/>
    <numFmt numFmtId="171" formatCode="h:mm"/>
    <numFmt numFmtId="172" formatCode="h:mm:ss"/>
    <numFmt numFmtId="173" formatCode="d/m/yy\ h:mm"/>
    <numFmt numFmtId="174" formatCode="#,##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4" fontId="4" fillId="0" borderId="2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70" fontId="4" fillId="0" borderId="11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3" fontId="5" fillId="0" borderId="6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4" fontId="4" fillId="0" borderId="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4" fontId="5" fillId="0" borderId="18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left"/>
    </xf>
    <xf numFmtId="3" fontId="5" fillId="0" borderId="18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4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5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9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4" fontId="5" fillId="0" borderId="4" xfId="0" applyNumberFormat="1" applyFont="1" applyBorder="1" applyAlignment="1">
      <alignment horizontal="left"/>
    </xf>
    <xf numFmtId="3" fontId="7" fillId="0" borderId="6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</cellXfs>
  <cellStyles count="4">
    <cellStyle name="Normal" xfId="0"/>
    <cellStyle name="Percent" xfId="15"/>
    <cellStyle name="Comma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workbookViewId="0" topLeftCell="A1">
      <selection activeCell="A5" sqref="A5"/>
    </sheetView>
  </sheetViews>
  <sheetFormatPr defaultColWidth="11.421875" defaultRowHeight="12.75"/>
  <cols>
    <col min="1" max="1" width="21.8515625" style="36" customWidth="1"/>
    <col min="2" max="3" width="8.8515625" style="37" customWidth="1"/>
    <col min="4" max="4" width="6.8515625" style="35" customWidth="1"/>
    <col min="5" max="6" width="7.421875" style="35" customWidth="1"/>
    <col min="7" max="7" width="6.421875" style="36" customWidth="1"/>
    <col min="8" max="8" width="9.00390625" style="0" customWidth="1"/>
    <col min="9" max="9" width="21.8515625" style="36" customWidth="1"/>
    <col min="10" max="11" width="8.8515625" style="71" customWidth="1"/>
    <col min="12" max="12" width="6.421875" style="35" customWidth="1"/>
    <col min="13" max="13" width="9.140625" style="0" customWidth="1"/>
    <col min="14" max="14" width="21.8515625" style="36" customWidth="1"/>
    <col min="15" max="16" width="8.8515625" style="71" customWidth="1"/>
    <col min="17" max="17" width="6.421875" style="35" customWidth="1"/>
    <col min="18" max="16384" width="9.140625" style="0" customWidth="1"/>
  </cols>
  <sheetData>
    <row r="1" spans="1:17" ht="15.75">
      <c r="A1" s="39" t="s">
        <v>67</v>
      </c>
      <c r="B1" s="40"/>
      <c r="C1" s="40"/>
      <c r="D1" s="41"/>
      <c r="E1" s="42"/>
      <c r="F1" s="43" t="s">
        <v>61</v>
      </c>
      <c r="G1" s="41"/>
      <c r="I1" s="39" t="s">
        <v>0</v>
      </c>
      <c r="J1" s="74"/>
      <c r="K1" s="74"/>
      <c r="L1" s="41"/>
      <c r="N1" s="39" t="s">
        <v>52</v>
      </c>
      <c r="O1" s="74"/>
      <c r="P1" s="74"/>
      <c r="Q1" s="41"/>
    </row>
    <row r="2" spans="1:17" ht="12.75">
      <c r="A2" s="1"/>
      <c r="B2" s="2" t="s">
        <v>1</v>
      </c>
      <c r="C2" s="2" t="s">
        <v>2</v>
      </c>
      <c r="D2" s="3" t="s">
        <v>3</v>
      </c>
      <c r="E2" s="4" t="s">
        <v>4</v>
      </c>
      <c r="F2" s="38" t="s">
        <v>5</v>
      </c>
      <c r="G2" s="3" t="s">
        <v>3</v>
      </c>
      <c r="I2" s="78"/>
      <c r="J2" s="75" t="s">
        <v>1</v>
      </c>
      <c r="K2" s="75" t="s">
        <v>2</v>
      </c>
      <c r="L2" s="3" t="s">
        <v>3</v>
      </c>
      <c r="N2" s="78"/>
      <c r="O2" s="75" t="s">
        <v>1</v>
      </c>
      <c r="P2" s="75" t="s">
        <v>2</v>
      </c>
      <c r="Q2" s="3" t="s">
        <v>3</v>
      </c>
    </row>
    <row r="3" spans="1:17" ht="12.75">
      <c r="A3" s="5" t="s">
        <v>59</v>
      </c>
      <c r="B3" s="6">
        <v>24858</v>
      </c>
      <c r="C3" s="7">
        <v>2962</v>
      </c>
      <c r="D3" s="8">
        <f aca="true" t="shared" si="0" ref="D3:D15">B3-C3</f>
        <v>21896</v>
      </c>
      <c r="E3" s="52">
        <v>23000</v>
      </c>
      <c r="F3" s="53">
        <v>6000</v>
      </c>
      <c r="G3" s="8">
        <f aca="true" t="shared" si="1" ref="G3:G15">E3-F3</f>
        <v>17000</v>
      </c>
      <c r="I3" s="5" t="str">
        <f aca="true" t="shared" si="2" ref="I3:I18">A3</f>
        <v>Medlemskontingent / Bladutgift.</v>
      </c>
      <c r="J3" s="44">
        <v>16000</v>
      </c>
      <c r="K3" s="10">
        <v>3000</v>
      </c>
      <c r="L3" s="8">
        <f aca="true" t="shared" si="3" ref="L3:L9">J3-K3</f>
        <v>13000</v>
      </c>
      <c r="N3" s="5" t="s">
        <v>54</v>
      </c>
      <c r="O3" s="44">
        <v>12000</v>
      </c>
      <c r="P3" s="10">
        <v>3000</v>
      </c>
      <c r="Q3" s="8">
        <f aca="true" t="shared" si="4" ref="Q3:Q9">O3-P3</f>
        <v>9000</v>
      </c>
    </row>
    <row r="4" spans="1:17" ht="12.75">
      <c r="A4" s="5" t="s">
        <v>56</v>
      </c>
      <c r="B4" s="6"/>
      <c r="C4" s="7">
        <v>1739.4</v>
      </c>
      <c r="D4" s="8">
        <f>B4-C4</f>
        <v>-1739.4</v>
      </c>
      <c r="E4" s="9"/>
      <c r="F4" s="10">
        <v>2500</v>
      </c>
      <c r="G4" s="8">
        <f>E4-F4</f>
        <v>-2500</v>
      </c>
      <c r="I4" s="5" t="str">
        <f>A4</f>
        <v>Porto</v>
      </c>
      <c r="J4" s="44"/>
      <c r="K4" s="10">
        <v>500</v>
      </c>
      <c r="L4" s="8">
        <f>J4-K4</f>
        <v>-500</v>
      </c>
      <c r="N4" s="5" t="s">
        <v>10</v>
      </c>
      <c r="O4" s="44"/>
      <c r="P4" s="10">
        <v>500</v>
      </c>
      <c r="Q4" s="8">
        <f>O4-P4</f>
        <v>-500</v>
      </c>
    </row>
    <row r="5" spans="1:17" ht="12.75">
      <c r="A5" s="5" t="s">
        <v>47</v>
      </c>
      <c r="B5" s="6">
        <v>16787.28</v>
      </c>
      <c r="C5" s="7"/>
      <c r="D5" s="8">
        <f t="shared" si="0"/>
        <v>16787.28</v>
      </c>
      <c r="E5" s="9">
        <v>36000</v>
      </c>
      <c r="F5" s="10"/>
      <c r="G5" s="8">
        <f t="shared" si="1"/>
        <v>36000</v>
      </c>
      <c r="I5" s="5" t="str">
        <f t="shared" si="2"/>
        <v>Annonseinntekter</v>
      </c>
      <c r="J5" s="44">
        <v>25000</v>
      </c>
      <c r="K5" s="10"/>
      <c r="L5" s="8">
        <f t="shared" si="3"/>
        <v>25000</v>
      </c>
      <c r="N5" s="5" t="s">
        <v>47</v>
      </c>
      <c r="O5" s="44">
        <v>20000</v>
      </c>
      <c r="P5" s="10"/>
      <c r="Q5" s="8">
        <f t="shared" si="4"/>
        <v>20000</v>
      </c>
    </row>
    <row r="6" spans="1:17" ht="12.75">
      <c r="A6" s="5" t="s">
        <v>55</v>
      </c>
      <c r="B6" s="6"/>
      <c r="C6" s="7">
        <v>0</v>
      </c>
      <c r="D6" s="8">
        <f t="shared" si="0"/>
        <v>0</v>
      </c>
      <c r="E6" s="9"/>
      <c r="F6" s="10">
        <v>1000</v>
      </c>
      <c r="G6" s="8">
        <f t="shared" si="1"/>
        <v>-1000</v>
      </c>
      <c r="I6" s="5" t="str">
        <f t="shared" si="2"/>
        <v>Kontorrek, tlf</v>
      </c>
      <c r="J6" s="44"/>
      <c r="K6" s="10">
        <v>1000</v>
      </c>
      <c r="L6" s="8">
        <f t="shared" si="3"/>
        <v>-1000</v>
      </c>
      <c r="N6" s="5" t="s">
        <v>55</v>
      </c>
      <c r="O6" s="44"/>
      <c r="P6" s="10">
        <v>1000</v>
      </c>
      <c r="Q6" s="8">
        <f t="shared" si="4"/>
        <v>-1000</v>
      </c>
    </row>
    <row r="7" spans="1:17" ht="12.75">
      <c r="A7" s="5" t="s">
        <v>6</v>
      </c>
      <c r="B7" s="6">
        <v>77142.5</v>
      </c>
      <c r="C7" s="7">
        <v>32447.93</v>
      </c>
      <c r="D7" s="8">
        <f t="shared" si="0"/>
        <v>44694.57</v>
      </c>
      <c r="E7" s="9">
        <v>70000</v>
      </c>
      <c r="F7" s="10">
        <v>30000</v>
      </c>
      <c r="G7" s="8">
        <f t="shared" si="1"/>
        <v>40000</v>
      </c>
      <c r="I7" s="5" t="str">
        <f t="shared" si="2"/>
        <v>Trebåtfestivalen</v>
      </c>
      <c r="J7" s="44">
        <v>60000</v>
      </c>
      <c r="K7" s="10">
        <v>30000</v>
      </c>
      <c r="L7" s="8">
        <f t="shared" si="3"/>
        <v>30000</v>
      </c>
      <c r="N7" s="5" t="s">
        <v>6</v>
      </c>
      <c r="O7" s="44">
        <v>40000</v>
      </c>
      <c r="P7" s="10">
        <v>15000</v>
      </c>
      <c r="Q7" s="8">
        <f t="shared" si="4"/>
        <v>25000</v>
      </c>
    </row>
    <row r="8" spans="1:17" ht="12.75">
      <c r="A8" s="5" t="s">
        <v>7</v>
      </c>
      <c r="B8" s="6">
        <v>3340</v>
      </c>
      <c r="C8" s="7"/>
      <c r="D8" s="8">
        <f t="shared" si="0"/>
        <v>3340</v>
      </c>
      <c r="E8" s="9">
        <v>3000</v>
      </c>
      <c r="F8" s="10"/>
      <c r="G8" s="8">
        <f t="shared" si="1"/>
        <v>3000</v>
      </c>
      <c r="I8" s="5" t="str">
        <f t="shared" si="2"/>
        <v>Lotteri</v>
      </c>
      <c r="J8" s="44">
        <v>8000</v>
      </c>
      <c r="K8" s="10">
        <v>500</v>
      </c>
      <c r="L8" s="8">
        <f t="shared" si="3"/>
        <v>7500</v>
      </c>
      <c r="N8" s="5" t="s">
        <v>53</v>
      </c>
      <c r="O8" s="44">
        <v>10000</v>
      </c>
      <c r="P8" s="10">
        <v>1000</v>
      </c>
      <c r="Q8" s="8">
        <f t="shared" si="4"/>
        <v>9000</v>
      </c>
    </row>
    <row r="9" spans="1:17" ht="12.75">
      <c r="A9" s="5" t="s">
        <v>8</v>
      </c>
      <c r="B9" s="6">
        <v>0</v>
      </c>
      <c r="C9" s="7"/>
      <c r="D9" s="8">
        <f t="shared" si="0"/>
        <v>0</v>
      </c>
      <c r="E9" s="9"/>
      <c r="F9" s="10"/>
      <c r="G9" s="8">
        <f t="shared" si="1"/>
        <v>0</v>
      </c>
      <c r="I9" s="5" t="str">
        <f t="shared" si="2"/>
        <v>Prov. innsamling til NSSR</v>
      </c>
      <c r="J9" s="44">
        <v>6000</v>
      </c>
      <c r="K9" s="10"/>
      <c r="L9" s="8">
        <f t="shared" si="3"/>
        <v>6000</v>
      </c>
      <c r="N9" s="5" t="s">
        <v>8</v>
      </c>
      <c r="O9" s="44"/>
      <c r="P9" s="10"/>
      <c r="Q9" s="8">
        <f t="shared" si="4"/>
        <v>0</v>
      </c>
    </row>
    <row r="10" spans="1:17" ht="12.75">
      <c r="A10" s="5" t="s">
        <v>60</v>
      </c>
      <c r="B10" s="6"/>
      <c r="C10" s="7"/>
      <c r="D10" s="8">
        <f t="shared" si="0"/>
        <v>0</v>
      </c>
      <c r="E10" s="9"/>
      <c r="F10" s="10"/>
      <c r="G10" s="8">
        <f t="shared" si="1"/>
        <v>0</v>
      </c>
      <c r="I10" s="5" t="str">
        <f t="shared" si="2"/>
        <v>Andre Kafeer</v>
      </c>
      <c r="J10" s="44"/>
      <c r="K10" s="10"/>
      <c r="L10" s="8"/>
      <c r="N10" s="5" t="s">
        <v>45</v>
      </c>
      <c r="O10" s="44"/>
      <c r="P10" s="10"/>
      <c r="Q10" s="8"/>
    </row>
    <row r="11" spans="1:17" ht="12.75">
      <c r="A11" s="5" t="s">
        <v>9</v>
      </c>
      <c r="B11" s="6">
        <v>7240</v>
      </c>
      <c r="C11" s="7">
        <v>7005.92</v>
      </c>
      <c r="D11" s="8">
        <f t="shared" si="0"/>
        <v>234.07999999999993</v>
      </c>
      <c r="E11" s="9">
        <v>7000</v>
      </c>
      <c r="F11" s="10">
        <v>7000</v>
      </c>
      <c r="G11" s="8">
        <f t="shared" si="1"/>
        <v>0</v>
      </c>
      <c r="I11" s="5" t="str">
        <f t="shared" si="2"/>
        <v>Medlemsmøter, mat/loddsalg</v>
      </c>
      <c r="J11" s="44">
        <v>6000</v>
      </c>
      <c r="K11" s="10">
        <v>4000</v>
      </c>
      <c r="L11" s="8">
        <f>J11-K11</f>
        <v>2000</v>
      </c>
      <c r="N11" s="5" t="s">
        <v>9</v>
      </c>
      <c r="O11" s="44">
        <v>2000</v>
      </c>
      <c r="P11" s="10">
        <v>1000</v>
      </c>
      <c r="Q11" s="8">
        <f>O11-P11</f>
        <v>1000</v>
      </c>
    </row>
    <row r="12" spans="1:17" ht="12.75">
      <c r="A12" s="5" t="s">
        <v>11</v>
      </c>
      <c r="B12" s="6">
        <v>227</v>
      </c>
      <c r="C12" s="7">
        <v>620</v>
      </c>
      <c r="D12" s="8">
        <f t="shared" si="0"/>
        <v>-393</v>
      </c>
      <c r="E12" s="9">
        <v>500</v>
      </c>
      <c r="F12" s="10">
        <v>1000</v>
      </c>
      <c r="G12" s="8">
        <f t="shared" si="1"/>
        <v>-500</v>
      </c>
      <c r="I12" s="5" t="str">
        <f t="shared" si="2"/>
        <v>Andre Innt./utgifter</v>
      </c>
      <c r="J12" s="44">
        <v>1000</v>
      </c>
      <c r="K12" s="10">
        <v>1000</v>
      </c>
      <c r="L12" s="8">
        <f>J12-K12</f>
        <v>0</v>
      </c>
      <c r="N12" s="5" t="s">
        <v>11</v>
      </c>
      <c r="O12" s="44">
        <v>1000</v>
      </c>
      <c r="P12" s="10">
        <v>1000</v>
      </c>
      <c r="Q12" s="8">
        <f>O12-P12</f>
        <v>0</v>
      </c>
    </row>
    <row r="13" spans="1:17" ht="12.75">
      <c r="A13" s="5" t="s">
        <v>46</v>
      </c>
      <c r="B13" s="6"/>
      <c r="C13" s="7">
        <v>2000</v>
      </c>
      <c r="D13" s="8">
        <f t="shared" si="0"/>
        <v>-2000</v>
      </c>
      <c r="E13" s="9"/>
      <c r="F13" s="10">
        <v>2000</v>
      </c>
      <c r="G13" s="8">
        <f t="shared" si="1"/>
        <v>-2000</v>
      </c>
      <c r="I13" s="5" t="str">
        <f t="shared" si="2"/>
        <v>Regnskap</v>
      </c>
      <c r="J13" s="44"/>
      <c r="K13" s="10">
        <v>2000</v>
      </c>
      <c r="L13" s="8">
        <f>J13-K13</f>
        <v>-2000</v>
      </c>
      <c r="N13" s="5" t="s">
        <v>46</v>
      </c>
      <c r="O13" s="44"/>
      <c r="P13" s="10">
        <v>2000</v>
      </c>
      <c r="Q13" s="8">
        <f>O13-P13</f>
        <v>-2000</v>
      </c>
    </row>
    <row r="14" spans="1:17" ht="12.75">
      <c r="A14" s="5" t="s">
        <v>51</v>
      </c>
      <c r="B14" s="6">
        <v>19070</v>
      </c>
      <c r="C14" s="7">
        <v>25930.5</v>
      </c>
      <c r="D14" s="8">
        <f t="shared" si="0"/>
        <v>-6860.5</v>
      </c>
      <c r="E14" s="9">
        <v>20000</v>
      </c>
      <c r="F14" s="10">
        <v>2000</v>
      </c>
      <c r="G14" s="8">
        <f t="shared" si="1"/>
        <v>18000</v>
      </c>
      <c r="I14" s="5" t="str">
        <f t="shared" si="2"/>
        <v>Salg artikler, varekjøp</v>
      </c>
      <c r="J14" s="44">
        <v>20000</v>
      </c>
      <c r="K14" s="10">
        <v>10000</v>
      </c>
      <c r="L14" s="8">
        <f>J14-K14</f>
        <v>10000</v>
      </c>
      <c r="N14" s="5" t="s">
        <v>51</v>
      </c>
      <c r="O14" s="44">
        <v>25000</v>
      </c>
      <c r="P14" s="10">
        <v>10000</v>
      </c>
      <c r="Q14" s="8">
        <f>O14-P14</f>
        <v>15000</v>
      </c>
    </row>
    <row r="15" spans="1:17" ht="12.75">
      <c r="A15" s="1" t="s">
        <v>63</v>
      </c>
      <c r="B15" s="33">
        <v>12730</v>
      </c>
      <c r="C15" s="7"/>
      <c r="D15" s="13">
        <f t="shared" si="0"/>
        <v>12730</v>
      </c>
      <c r="E15" s="17"/>
      <c r="F15" s="10">
        <v>12000</v>
      </c>
      <c r="G15" s="13">
        <f t="shared" si="1"/>
        <v>-12000</v>
      </c>
      <c r="I15" s="1"/>
      <c r="J15" s="77"/>
      <c r="K15" s="10"/>
      <c r="L15" s="12" t="s">
        <v>12</v>
      </c>
      <c r="N15" s="1"/>
      <c r="O15" s="77"/>
      <c r="P15" s="10"/>
      <c r="Q15" s="12" t="s">
        <v>12</v>
      </c>
    </row>
    <row r="16" spans="1:17" ht="12.75">
      <c r="A16" s="31" t="s">
        <v>50</v>
      </c>
      <c r="B16" s="23">
        <f aca="true" t="shared" si="5" ref="B16:G16">SUM(B3:B15)</f>
        <v>161394.78</v>
      </c>
      <c r="C16" s="67">
        <f t="shared" si="5"/>
        <v>72705.75</v>
      </c>
      <c r="D16" s="8">
        <f t="shared" si="5"/>
        <v>88689.03</v>
      </c>
      <c r="E16" s="60">
        <f t="shared" si="5"/>
        <v>159500</v>
      </c>
      <c r="F16" s="68">
        <f t="shared" si="5"/>
        <v>63500</v>
      </c>
      <c r="G16" s="8">
        <f t="shared" si="5"/>
        <v>96000</v>
      </c>
      <c r="H16" s="88"/>
      <c r="I16" s="31" t="str">
        <f t="shared" si="2"/>
        <v>Sum inntekter / utgifter</v>
      </c>
      <c r="J16" s="60">
        <f>SUM(J3:J15)</f>
        <v>142000</v>
      </c>
      <c r="K16" s="68">
        <f>SUM(K3:K15)</f>
        <v>52000</v>
      </c>
      <c r="L16" s="8">
        <f>J16-K16</f>
        <v>90000</v>
      </c>
      <c r="N16" s="31">
        <f>F16</f>
        <v>63500</v>
      </c>
      <c r="O16" s="60">
        <f>SUM(O3:O15)</f>
        <v>110000</v>
      </c>
      <c r="P16" s="68">
        <f>SUM(P3:P15)</f>
        <v>34500</v>
      </c>
      <c r="Q16" s="8">
        <f>O16-P16</f>
        <v>75500</v>
      </c>
    </row>
    <row r="17" spans="1:17" ht="12.75">
      <c r="A17" s="31"/>
      <c r="B17" s="23"/>
      <c r="C17" s="15"/>
      <c r="D17" s="24"/>
      <c r="E17" s="9"/>
      <c r="F17" s="58"/>
      <c r="G17" s="22"/>
      <c r="I17" s="31"/>
      <c r="J17" s="60"/>
      <c r="K17" s="58"/>
      <c r="L17" s="49"/>
      <c r="N17" s="31"/>
      <c r="O17" s="60"/>
      <c r="P17" s="58"/>
      <c r="Q17" s="49"/>
    </row>
    <row r="18" spans="1:17" ht="12.75">
      <c r="A18" s="14" t="s">
        <v>13</v>
      </c>
      <c r="B18" s="6"/>
      <c r="C18" s="15">
        <v>77447.26</v>
      </c>
      <c r="D18" s="94">
        <f>B18-C18</f>
        <v>-77447.26</v>
      </c>
      <c r="E18" s="59"/>
      <c r="F18" s="54">
        <v>100000</v>
      </c>
      <c r="G18" s="91">
        <f>E18-F18</f>
        <v>-100000</v>
      </c>
      <c r="I18" s="31" t="str">
        <f t="shared" si="2"/>
        <v>Overført Stiftelsen</v>
      </c>
      <c r="J18" s="44"/>
      <c r="K18" s="58">
        <v>90000</v>
      </c>
      <c r="L18" s="8">
        <f>-K18</f>
        <v>-90000</v>
      </c>
      <c r="N18" s="31">
        <f>F18</f>
        <v>100000</v>
      </c>
      <c r="O18" s="44"/>
      <c r="P18" s="58">
        <v>75000</v>
      </c>
      <c r="Q18" s="8">
        <f>-P18</f>
        <v>-75000</v>
      </c>
    </row>
    <row r="19" spans="1:17" ht="13.5" thickBot="1">
      <c r="A19" s="14" t="s">
        <v>64</v>
      </c>
      <c r="C19" s="85">
        <f>(SUM(B3:B15)-C16-C18)</f>
        <v>11241.770000000004</v>
      </c>
      <c r="D19" s="65">
        <f>SUM(D16:D18)</f>
        <v>11241.770000000004</v>
      </c>
      <c r="E19" s="90">
        <f>-($E16-$F16-$F18)</f>
        <v>4000</v>
      </c>
      <c r="F19" s="95" t="s">
        <v>65</v>
      </c>
      <c r="G19" s="65">
        <f>SUM(G16:G18)</f>
        <v>-4000</v>
      </c>
      <c r="I19" s="31" t="s">
        <v>23</v>
      </c>
      <c r="J19" s="44"/>
      <c r="K19" s="58">
        <f>J16-SUM(K16:K18)</f>
        <v>0</v>
      </c>
      <c r="L19" s="65">
        <f>SUM(L16:L18)</f>
        <v>0</v>
      </c>
      <c r="N19" s="31" t="s">
        <v>23</v>
      </c>
      <c r="O19" s="44"/>
      <c r="P19" s="58">
        <f>O16-SUM(P16:P18)</f>
        <v>500</v>
      </c>
      <c r="Q19" s="65">
        <f>SUM(Q16:Q18)</f>
        <v>500</v>
      </c>
    </row>
    <row r="20" spans="1:17" ht="14.25" thickBot="1" thickTop="1">
      <c r="A20" s="79" t="s">
        <v>14</v>
      </c>
      <c r="B20" s="20">
        <f>SUM(B16:B19)</f>
        <v>161394.78</v>
      </c>
      <c r="C20" s="61">
        <f>SUM(C16:C19)</f>
        <v>161394.78000000003</v>
      </c>
      <c r="D20" s="21"/>
      <c r="E20" s="16">
        <f>SUM(E16:E19)</f>
        <v>163500</v>
      </c>
      <c r="F20" s="63">
        <f>SUM(F16:F19)</f>
        <v>163500</v>
      </c>
      <c r="G20" s="22"/>
      <c r="I20" s="79" t="s">
        <v>14</v>
      </c>
      <c r="J20" s="45">
        <f>SUM(J16:J19)</f>
        <v>142000</v>
      </c>
      <c r="K20" s="63">
        <f>SUM(K16:K19)</f>
        <v>142000</v>
      </c>
      <c r="L20" s="21"/>
      <c r="N20" s="79" t="s">
        <v>14</v>
      </c>
      <c r="O20" s="45">
        <f>SUM(O16:O19)</f>
        <v>110000</v>
      </c>
      <c r="P20" s="63">
        <f>SUM(P16:P19)</f>
        <v>110000</v>
      </c>
      <c r="Q20" s="21"/>
    </row>
    <row r="21" spans="1:17" ht="13.5" thickTop="1">
      <c r="A21" s="19"/>
      <c r="B21" s="23"/>
      <c r="C21" s="15"/>
      <c r="D21" s="84"/>
      <c r="E21" s="50"/>
      <c r="F21" s="49"/>
      <c r="G21" s="22"/>
      <c r="I21" s="19"/>
      <c r="J21" s="60"/>
      <c r="K21" s="58"/>
      <c r="L21" s="21"/>
      <c r="N21" s="19"/>
      <c r="O21" s="60"/>
      <c r="P21" s="58"/>
      <c r="Q21" s="21"/>
    </row>
    <row r="22" spans="1:17" ht="15.75">
      <c r="A22" s="25" t="s">
        <v>15</v>
      </c>
      <c r="B22" s="46">
        <v>34700</v>
      </c>
      <c r="C22" s="26">
        <v>35064</v>
      </c>
      <c r="D22" s="66" t="s">
        <v>3</v>
      </c>
      <c r="E22" s="46">
        <v>34700</v>
      </c>
      <c r="F22" s="26">
        <v>35064</v>
      </c>
      <c r="G22" s="66" t="s">
        <v>3</v>
      </c>
      <c r="I22" s="39" t="s">
        <v>16</v>
      </c>
      <c r="J22" s="40"/>
      <c r="K22" s="40"/>
      <c r="L22" s="42"/>
      <c r="M22" s="80" t="s">
        <v>17</v>
      </c>
      <c r="N22" s="39" t="s">
        <v>16</v>
      </c>
      <c r="O22" s="40"/>
      <c r="P22" s="40"/>
      <c r="Q22" s="42"/>
    </row>
    <row r="23" spans="1:17" ht="12.75">
      <c r="A23" s="5" t="s">
        <v>18</v>
      </c>
      <c r="B23" s="47">
        <v>4379.26</v>
      </c>
      <c r="C23" s="27">
        <v>3743.45</v>
      </c>
      <c r="D23" s="86">
        <f>C23-B23</f>
        <v>-635.8100000000004</v>
      </c>
      <c r="E23" s="9">
        <f>C23</f>
        <v>3743.45</v>
      </c>
      <c r="F23" s="49">
        <f>(SUM($E$23:$E$26)-SUM($F$24:$F$26))</f>
        <v>10884.629999999997</v>
      </c>
      <c r="G23" s="86">
        <f>F23-E23</f>
        <v>7141.179999999998</v>
      </c>
      <c r="I23" s="1"/>
      <c r="J23" s="2" t="s">
        <v>1</v>
      </c>
      <c r="K23" s="2" t="s">
        <v>2</v>
      </c>
      <c r="L23" s="4" t="s">
        <v>4</v>
      </c>
      <c r="M23" s="81" t="s">
        <v>5</v>
      </c>
      <c r="N23" s="1"/>
      <c r="O23" s="2" t="s">
        <v>1</v>
      </c>
      <c r="P23" s="2" t="s">
        <v>2</v>
      </c>
      <c r="Q23" s="4" t="s">
        <v>4</v>
      </c>
    </row>
    <row r="24" spans="1:17" ht="12.75">
      <c r="A24" s="5" t="s">
        <v>19</v>
      </c>
      <c r="B24" s="48">
        <v>1993.6</v>
      </c>
      <c r="C24" s="7">
        <v>1141.18</v>
      </c>
      <c r="D24" s="49">
        <f>C24-B24</f>
        <v>-852.4199999999998</v>
      </c>
      <c r="E24" s="9">
        <f>C24</f>
        <v>1141.18</v>
      </c>
      <c r="F24" s="10">
        <v>0</v>
      </c>
      <c r="G24" s="49">
        <f>F24-E24</f>
        <v>-1141.18</v>
      </c>
      <c r="I24" s="5" t="s">
        <v>20</v>
      </c>
      <c r="J24" s="6">
        <v>60007.5</v>
      </c>
      <c r="K24" s="7"/>
      <c r="L24" s="52">
        <v>60000</v>
      </c>
      <c r="M24" s="53"/>
      <c r="N24" s="5" t="s">
        <v>20</v>
      </c>
      <c r="O24" s="6">
        <v>60007.5</v>
      </c>
      <c r="P24" s="7"/>
      <c r="Q24" s="52">
        <v>60000</v>
      </c>
    </row>
    <row r="25" spans="1:17" ht="12.75">
      <c r="A25" s="5" t="s">
        <v>21</v>
      </c>
      <c r="B25" s="47">
        <v>28886</v>
      </c>
      <c r="C25" s="27">
        <v>41616</v>
      </c>
      <c r="D25" s="49">
        <f>C25-B25</f>
        <v>12730</v>
      </c>
      <c r="E25" s="9">
        <f>C25</f>
        <v>41616</v>
      </c>
      <c r="F25" s="49">
        <f>E25+F14-F15</f>
        <v>31616</v>
      </c>
      <c r="G25" s="49">
        <f>F25-E25</f>
        <v>-10000</v>
      </c>
      <c r="I25" s="5" t="s">
        <v>22</v>
      </c>
      <c r="J25" s="6"/>
      <c r="K25" s="7">
        <v>6519</v>
      </c>
      <c r="L25" s="9"/>
      <c r="M25" s="10">
        <v>6500</v>
      </c>
      <c r="N25" s="5" t="s">
        <v>22</v>
      </c>
      <c r="O25" s="6"/>
      <c r="P25" s="7">
        <v>6519</v>
      </c>
      <c r="Q25" s="9"/>
    </row>
    <row r="26" spans="1:17" ht="13.5" thickBot="1">
      <c r="A26" s="5" t="s">
        <v>66</v>
      </c>
      <c r="B26" s="47">
        <f>C19</f>
        <v>11241.770000000004</v>
      </c>
      <c r="C26" s="27"/>
      <c r="D26" s="89">
        <f>SUM(D23:D25)</f>
        <v>11241.77</v>
      </c>
      <c r="E26" s="9" t="str">
        <f>F19</f>
        <v>undersk.</v>
      </c>
      <c r="F26" s="49">
        <f>E19</f>
        <v>4000</v>
      </c>
      <c r="G26" s="89">
        <f>SUM(G23:G25)</f>
        <v>-4000.0000000000027</v>
      </c>
      <c r="I26" s="5" t="s">
        <v>58</v>
      </c>
      <c r="J26" s="6"/>
      <c r="K26" s="7">
        <v>880</v>
      </c>
      <c r="L26" s="9"/>
      <c r="M26" s="10" t="s">
        <v>25</v>
      </c>
      <c r="N26" s="5" t="s">
        <v>24</v>
      </c>
      <c r="O26" s="6"/>
      <c r="P26" s="7">
        <v>880</v>
      </c>
      <c r="Q26" s="9"/>
    </row>
    <row r="27" spans="1:17" ht="14.25" thickBot="1" thickTop="1">
      <c r="A27" s="19" t="s">
        <v>48</v>
      </c>
      <c r="B27" s="64">
        <f>SUM(B23:B26)</f>
        <v>46500.630000000005</v>
      </c>
      <c r="C27" s="29">
        <f>SUM(C23:C26)</f>
        <v>46500.63</v>
      </c>
      <c r="D27" s="92">
        <f>B27-C27</f>
        <v>0</v>
      </c>
      <c r="E27" s="62">
        <f>SUM(E23:E26)</f>
        <v>46500.63</v>
      </c>
      <c r="F27" s="51">
        <f>SUM(F23:F26)</f>
        <v>46500.63</v>
      </c>
      <c r="G27" s="49">
        <f>E27-F27</f>
        <v>0</v>
      </c>
      <c r="I27" s="5" t="s">
        <v>26</v>
      </c>
      <c r="J27" s="6"/>
      <c r="K27" s="7">
        <v>497</v>
      </c>
      <c r="L27" s="9"/>
      <c r="M27" s="10">
        <v>200</v>
      </c>
      <c r="N27" s="5" t="s">
        <v>26</v>
      </c>
      <c r="O27" s="6"/>
      <c r="P27" s="7">
        <v>497</v>
      </c>
      <c r="Q27" s="9"/>
    </row>
    <row r="28" spans="1:17" ht="13.5" thickTop="1">
      <c r="A28" s="30"/>
      <c r="B28" s="23"/>
      <c r="C28" s="28"/>
      <c r="D28" s="24"/>
      <c r="E28" s="50"/>
      <c r="F28" s="24"/>
      <c r="G28" s="22"/>
      <c r="I28" s="5" t="s">
        <v>27</v>
      </c>
      <c r="J28" s="6"/>
      <c r="K28" s="7">
        <v>6829.6</v>
      </c>
      <c r="L28" s="11"/>
      <c r="M28" s="10"/>
      <c r="N28" s="5" t="s">
        <v>27</v>
      </c>
      <c r="O28" s="6"/>
      <c r="P28" s="7">
        <v>6829.6</v>
      </c>
      <c r="Q28" s="11"/>
    </row>
    <row r="29" spans="1:17" ht="12.75">
      <c r="A29" s="25" t="s">
        <v>49</v>
      </c>
      <c r="B29" s="66">
        <v>1999</v>
      </c>
      <c r="C29" s="21"/>
      <c r="D29" s="21"/>
      <c r="E29" s="66" t="s">
        <v>62</v>
      </c>
      <c r="F29" s="87"/>
      <c r="G29" s="22"/>
      <c r="I29" s="5" t="s">
        <v>28</v>
      </c>
      <c r="J29" s="6"/>
      <c r="K29" s="7">
        <v>3055</v>
      </c>
      <c r="L29" s="69"/>
      <c r="M29" s="10"/>
      <c r="N29" s="5" t="s">
        <v>28</v>
      </c>
      <c r="O29" s="6"/>
      <c r="P29" s="7">
        <v>3055</v>
      </c>
      <c r="Q29" s="69"/>
    </row>
    <row r="30" spans="1:17" ht="12.75">
      <c r="A30" s="5" t="s">
        <v>57</v>
      </c>
      <c r="B30" s="8">
        <f>C19</f>
        <v>11241.770000000004</v>
      </c>
      <c r="C30" s="24"/>
      <c r="D30" s="24"/>
      <c r="E30" s="8">
        <f>G19</f>
        <v>-4000</v>
      </c>
      <c r="F30" s="24"/>
      <c r="G30" s="22"/>
      <c r="I30" s="5" t="s">
        <v>29</v>
      </c>
      <c r="J30" s="6"/>
      <c r="K30" s="7">
        <v>900.5</v>
      </c>
      <c r="L30" s="69" t="s">
        <v>30</v>
      </c>
      <c r="M30" s="10"/>
      <c r="N30" s="5" t="s">
        <v>29</v>
      </c>
      <c r="O30" s="6"/>
      <c r="P30" s="7">
        <v>900.5</v>
      </c>
      <c r="Q30" s="69" t="s">
        <v>30</v>
      </c>
    </row>
    <row r="31" spans="1:17" ht="12.75">
      <c r="A31" s="5" t="s">
        <v>31</v>
      </c>
      <c r="B31" s="8">
        <v>0</v>
      </c>
      <c r="C31" s="24"/>
      <c r="D31" s="24"/>
      <c r="E31" s="8">
        <f>-B31</f>
        <v>0</v>
      </c>
      <c r="F31" s="24"/>
      <c r="G31" s="22"/>
      <c r="I31" s="5" t="s">
        <v>32</v>
      </c>
      <c r="J31" s="6"/>
      <c r="K31" s="7">
        <v>683.5</v>
      </c>
      <c r="L31" s="82" t="s">
        <v>33</v>
      </c>
      <c r="M31" s="10"/>
      <c r="N31" s="5" t="s">
        <v>32</v>
      </c>
      <c r="O31" s="6"/>
      <c r="P31" s="7">
        <v>683.5</v>
      </c>
      <c r="Q31" s="82" t="s">
        <v>33</v>
      </c>
    </row>
    <row r="32" spans="1:17" ht="12.75">
      <c r="A32" s="5" t="s">
        <v>34</v>
      </c>
      <c r="B32" s="8">
        <v>12000</v>
      </c>
      <c r="C32" s="24"/>
      <c r="D32" s="24"/>
      <c r="E32" s="8">
        <f>-B32</f>
        <v>-12000</v>
      </c>
      <c r="F32" s="24"/>
      <c r="G32" s="22"/>
      <c r="I32" s="5" t="s">
        <v>35</v>
      </c>
      <c r="J32" s="6"/>
      <c r="K32" s="7">
        <v>7730</v>
      </c>
      <c r="L32" s="32"/>
      <c r="M32" s="10"/>
      <c r="N32" s="5" t="s">
        <v>35</v>
      </c>
      <c r="O32" s="6"/>
      <c r="P32" s="7">
        <v>7730</v>
      </c>
      <c r="Q32" s="32"/>
    </row>
    <row r="33" spans="1:17" ht="12.75">
      <c r="A33" s="5" t="s">
        <v>36</v>
      </c>
      <c r="B33" s="32">
        <v>0</v>
      </c>
      <c r="C33" s="24"/>
      <c r="D33" s="24"/>
      <c r="E33" s="8">
        <f>-B33</f>
        <v>0</v>
      </c>
      <c r="F33" s="44"/>
      <c r="G33" s="22"/>
      <c r="I33" s="5" t="s">
        <v>37</v>
      </c>
      <c r="J33" s="6"/>
      <c r="K33" s="7">
        <v>-800</v>
      </c>
      <c r="L33" s="12" t="s">
        <v>38</v>
      </c>
      <c r="M33" s="32">
        <f>SUM(K28:K33)</f>
        <v>18398.6</v>
      </c>
      <c r="N33" s="5" t="s">
        <v>37</v>
      </c>
      <c r="O33" s="6"/>
      <c r="P33" s="7">
        <v>-800</v>
      </c>
      <c r="Q33" s="12" t="s">
        <v>38</v>
      </c>
    </row>
    <row r="34" spans="1:17" ht="12.75">
      <c r="A34" s="5" t="s">
        <v>13</v>
      </c>
      <c r="B34" s="32">
        <f>C18</f>
        <v>77447.26</v>
      </c>
      <c r="C34" s="24"/>
      <c r="D34" s="24"/>
      <c r="E34" s="12">
        <f>F18</f>
        <v>100000</v>
      </c>
      <c r="F34" s="44"/>
      <c r="G34" s="49"/>
      <c r="I34" s="5" t="s">
        <v>39</v>
      </c>
      <c r="J34" s="6"/>
      <c r="K34" s="7">
        <v>6349</v>
      </c>
      <c r="L34" s="9"/>
      <c r="M34" s="10">
        <v>6500</v>
      </c>
      <c r="N34" s="5" t="s">
        <v>39</v>
      </c>
      <c r="O34" s="6"/>
      <c r="P34" s="7">
        <v>6349</v>
      </c>
      <c r="Q34" s="9"/>
    </row>
    <row r="35" spans="1:17" ht="13.5" thickBot="1">
      <c r="A35" s="25" t="s">
        <v>40</v>
      </c>
      <c r="B35" s="18">
        <f>SUM(B30:B34)</f>
        <v>100689.03</v>
      </c>
      <c r="C35" s="24"/>
      <c r="D35" s="24"/>
      <c r="E35" s="18">
        <f>SUM(E30:E34)</f>
        <v>84000</v>
      </c>
      <c r="F35" s="44"/>
      <c r="G35" s="49"/>
      <c r="I35" s="5" t="s">
        <v>41</v>
      </c>
      <c r="J35" s="6"/>
      <c r="K35" s="7">
        <v>1527.5</v>
      </c>
      <c r="L35" s="9"/>
      <c r="M35" s="10">
        <v>1500</v>
      </c>
      <c r="N35" s="5" t="s">
        <v>41</v>
      </c>
      <c r="O35" s="6"/>
      <c r="P35" s="7">
        <v>1527.5</v>
      </c>
      <c r="Q35" s="9"/>
    </row>
    <row r="36" spans="1:17" s="72" customFormat="1" ht="13.5" thickTop="1">
      <c r="A36" s="73"/>
      <c r="B36" s="44"/>
      <c r="C36" s="24"/>
      <c r="D36" s="24"/>
      <c r="E36" s="44"/>
      <c r="F36" s="44"/>
      <c r="G36" s="49"/>
      <c r="I36" s="5" t="s">
        <v>42</v>
      </c>
      <c r="J36" s="6"/>
      <c r="K36" s="7">
        <v>55</v>
      </c>
      <c r="L36" s="9"/>
      <c r="M36" s="10"/>
      <c r="N36" s="5" t="s">
        <v>42</v>
      </c>
      <c r="O36" s="6"/>
      <c r="P36" s="7">
        <v>55</v>
      </c>
      <c r="Q36" s="9"/>
    </row>
    <row r="37" spans="1:17" ht="12.75">
      <c r="A37" s="5"/>
      <c r="B37" s="70"/>
      <c r="C37" s="24"/>
      <c r="D37" s="24"/>
      <c r="E37" s="70"/>
      <c r="F37" s="44"/>
      <c r="G37" s="49"/>
      <c r="I37" s="14" t="s">
        <v>23</v>
      </c>
      <c r="J37" s="6"/>
      <c r="K37" s="15" t="e">
        <f>SUM(J24:J36)-SUM(#REF!)</f>
        <v>#REF!</v>
      </c>
      <c r="L37" s="17"/>
      <c r="M37" s="58">
        <v>30000</v>
      </c>
      <c r="N37" s="14" t="s">
        <v>23</v>
      </c>
      <c r="O37" s="6"/>
      <c r="P37" s="15" t="e">
        <f>SUM(O24:O36)-SUM(#REF!)</f>
        <v>#REF!</v>
      </c>
      <c r="Q37" s="17"/>
    </row>
    <row r="38" spans="1:17" ht="13.5" thickBot="1">
      <c r="A38" s="93"/>
      <c r="B38" s="6"/>
      <c r="C38" s="6"/>
      <c r="D38" s="24"/>
      <c r="E38" s="24"/>
      <c r="F38" s="24"/>
      <c r="G38" s="22"/>
      <c r="I38" s="79" t="s">
        <v>14</v>
      </c>
      <c r="J38" s="20">
        <f>SUM(J24:J37)</f>
        <v>60007.5</v>
      </c>
      <c r="K38" s="61" t="e">
        <f>SUM(K37:K37)</f>
        <v>#REF!</v>
      </c>
      <c r="L38" s="16">
        <f>SUM(L24:L37)</f>
        <v>60000</v>
      </c>
      <c r="M38" s="63">
        <f>SUM(M37:M37)</f>
        <v>30000</v>
      </c>
      <c r="N38" s="79" t="s">
        <v>14</v>
      </c>
      <c r="O38" s="20">
        <f>SUM(O24:O37)</f>
        <v>60007.5</v>
      </c>
      <c r="P38" s="61" t="e">
        <f>SUM(P37:P37)</f>
        <v>#REF!</v>
      </c>
      <c r="Q38" s="16">
        <f>SUM(Q24:Q37)</f>
        <v>60000</v>
      </c>
    </row>
    <row r="39" spans="1:17" ht="13.5" thickTop="1">
      <c r="A39" s="96" t="s">
        <v>43</v>
      </c>
      <c r="B39" s="55"/>
      <c r="C39" s="33"/>
      <c r="D39" s="56"/>
      <c r="E39" s="56" t="s">
        <v>44</v>
      </c>
      <c r="F39" s="57"/>
      <c r="G39" s="83"/>
      <c r="I39" s="78"/>
      <c r="J39" s="76"/>
      <c r="K39" s="77"/>
      <c r="L39" s="56"/>
      <c r="N39" s="78"/>
      <c r="O39" s="76"/>
      <c r="P39" s="77"/>
      <c r="Q39" s="56"/>
    </row>
    <row r="42" spans="1:16" ht="12.75">
      <c r="A42" s="34"/>
      <c r="B42" s="23"/>
      <c r="C42" s="23"/>
      <c r="I42" s="34"/>
      <c r="J42" s="60"/>
      <c r="K42" s="60"/>
      <c r="N42" s="34"/>
      <c r="O42" s="60"/>
      <c r="P42" s="60"/>
    </row>
    <row r="43" spans="1:16" ht="12.75">
      <c r="A43" s="34"/>
      <c r="B43" s="23"/>
      <c r="C43" s="23"/>
      <c r="I43" s="34"/>
      <c r="J43" s="60"/>
      <c r="K43" s="60"/>
      <c r="N43" s="34"/>
      <c r="O43" s="60"/>
      <c r="P43" s="60"/>
    </row>
    <row r="44" spans="1:16" ht="12.75">
      <c r="A44" s="34"/>
      <c r="B44" s="23"/>
      <c r="C44" s="23"/>
      <c r="I44" s="34"/>
      <c r="J44" s="60"/>
      <c r="K44" s="60"/>
      <c r="N44" s="34"/>
      <c r="O44" s="60"/>
      <c r="P44" s="60"/>
    </row>
  </sheetData>
  <printOptions/>
  <pageMargins left="0.2362204724409449" right="0.2362204724409449" top="0.35433070866141736" bottom="0.5905511811023623" header="0.2362204724409449" footer="0.3937007874015748"/>
  <pageSetup horizontalDpi="300" verticalDpi="300" orientation="landscape" paperSize="9" r:id="rId1"/>
  <headerFooter alignWithMargins="0">
    <oddFooter>&amp;L&amp;"Times New Roman,Normal\&amp;8&amp;F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Jeppe Jul Nielsen</cp:lastModifiedBy>
  <cp:lastPrinted>2000-03-03T22:48:33Z</cp:lastPrinted>
  <dcterms:created xsi:type="dcterms:W3CDTF">1999-02-18T11:20:17Z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