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R2VRÅ98a" sheetId="1" r:id="rId1"/>
  </sheets>
  <definedNames>
    <definedName name="_xlnm.Print_Area" localSheetId="0">'R2VRÅ98a'!$A$1:$G$41</definedName>
  </definedNames>
  <calcPr fullCalcOnLoad="1"/>
</workbook>
</file>

<file path=xl/sharedStrings.xml><?xml version="1.0" encoding="utf-8"?>
<sst xmlns="http://schemas.openxmlformats.org/spreadsheetml/2006/main" count="124" uniqueCount="70">
  <si>
    <t xml:space="preserve">        Risør II's Venner; Budsjett Normalår</t>
  </si>
  <si>
    <t>Inntekter</t>
  </si>
  <si>
    <t>Utgifter</t>
  </si>
  <si>
    <t>.+/-.</t>
  </si>
  <si>
    <t>Innt.</t>
  </si>
  <si>
    <t>Utg.</t>
  </si>
  <si>
    <t>Trebåtfestivalen</t>
  </si>
  <si>
    <t>Lotteri</t>
  </si>
  <si>
    <t>Prov. innsamling til NSSR</t>
  </si>
  <si>
    <t>Medlemsmøter, mat/loddsalg</t>
  </si>
  <si>
    <t>Annonser</t>
  </si>
  <si>
    <t>Andre Innt./utgifter</t>
  </si>
  <si>
    <t>-</t>
  </si>
  <si>
    <t>Sum utgifter</t>
  </si>
  <si>
    <t>Overført Stiftelsen</t>
  </si>
  <si>
    <t>SUM</t>
  </si>
  <si>
    <t>Beholdning</t>
  </si>
  <si>
    <t>Trebåtfestival kafe  1996</t>
  </si>
  <si>
    <t>Budsjett  1997</t>
  </si>
  <si>
    <t>Bankbeholdning</t>
  </si>
  <si>
    <t>Kassebeholdning</t>
  </si>
  <si>
    <t>Omsetning</t>
  </si>
  <si>
    <t>Varebeholdning</t>
  </si>
  <si>
    <t>Teltleie</t>
  </si>
  <si>
    <t>Overskudd</t>
  </si>
  <si>
    <t>Biletter</t>
  </si>
  <si>
    <t>?</t>
  </si>
  <si>
    <t>Div utstyr</t>
  </si>
  <si>
    <t>Mat, Rima</t>
  </si>
  <si>
    <t>Fiskefarse, fiskebrygga</t>
  </si>
  <si>
    <t>Stavelin, Mortensbrød</t>
  </si>
  <si>
    <t>Mat</t>
  </si>
  <si>
    <t>Utestående medlemskontingent</t>
  </si>
  <si>
    <t>Div mat, Kari, Grete, Kirsten</t>
  </si>
  <si>
    <t>.1996.</t>
  </si>
  <si>
    <t>Utestående annonseinntekter</t>
  </si>
  <si>
    <t>Mat fra Skagen, Kirsten, JGH</t>
  </si>
  <si>
    <t>Ubetalte regninger/utlegg ca.?</t>
  </si>
  <si>
    <t>Mat retur</t>
  </si>
  <si>
    <t>Sum =</t>
  </si>
  <si>
    <t>Mineralvann</t>
  </si>
  <si>
    <t>Resultat, korrigert</t>
  </si>
  <si>
    <t>Engangs materiell</t>
  </si>
  <si>
    <t>Div</t>
  </si>
  <si>
    <t>Besparelser matinnkjøp 1997</t>
  </si>
  <si>
    <t>Regnskapsfører</t>
  </si>
  <si>
    <t>Revisor</t>
  </si>
  <si>
    <t xml:space="preserve">        Risør II's Venner; Regnskap 1998</t>
  </si>
  <si>
    <t>Kafe Shantyfestivalen</t>
  </si>
  <si>
    <t>Regnskap</t>
  </si>
  <si>
    <t>Annonseinntekter</t>
  </si>
  <si>
    <t>Underskudd etter overf. Stift.</t>
  </si>
  <si>
    <t>Sum beholdning</t>
  </si>
  <si>
    <t>Bud 99</t>
  </si>
  <si>
    <t>Budsjett  1999</t>
  </si>
  <si>
    <t>Andre kafeer</t>
  </si>
  <si>
    <t>Korrigering av Resultat</t>
  </si>
  <si>
    <t>Sum inntekter / utgifter</t>
  </si>
  <si>
    <t>Salg artikler, varekjøp</t>
  </si>
  <si>
    <t xml:space="preserve">        Risør II's Venner; Stiftelsens bud. 1996</t>
  </si>
  <si>
    <t>Lotteri, kakelotteri</t>
  </si>
  <si>
    <t>Medlemskontingent/Blad/Porto</t>
  </si>
  <si>
    <t>Kontorrek, tlf</t>
  </si>
  <si>
    <t>Porto</t>
  </si>
  <si>
    <t>Resultat</t>
  </si>
  <si>
    <t>Billetter</t>
  </si>
  <si>
    <t>Medlemskontingent / Bladutgift.</t>
  </si>
  <si>
    <t>oversk.</t>
  </si>
  <si>
    <t>Stiftelsen</t>
  </si>
  <si>
    <t>Risør 18/2-99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</si>
</sst>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d/m/yy"/>
    <numFmt numFmtId="169" formatCode="d/mmm/yy"/>
    <numFmt numFmtId="170" formatCode="d/mmm"/>
    <numFmt numFmtId="171" formatCode="h:mm"/>
    <numFmt numFmtId="172" formatCode="h:mm:ss"/>
    <numFmt numFmtId="173" formatCode="d/m/yy\ h:mm"/>
    <numFmt numFmtId="174" formatCode="#,##0.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4" fontId="4" fillId="0" borderId="3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4" fontId="4" fillId="0" borderId="6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5" fillId="0" borderId="5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3" fontId="5" fillId="0" borderId="7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4" fontId="4" fillId="0" borderId="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" fontId="5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" fontId="5" fillId="0" borderId="19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left"/>
    </xf>
    <xf numFmtId="3" fontId="5" fillId="0" borderId="19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5" xfId="0" applyFont="1" applyBorder="1" applyAlignment="1">
      <alignment horizontal="left"/>
    </xf>
    <xf numFmtId="3" fontId="5" fillId="0" borderId="1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6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21" xfId="0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22" xfId="0" applyFont="1" applyBorder="1" applyAlignment="1">
      <alignment/>
    </xf>
  </cellXfs>
  <cellStyles count="4">
    <cellStyle name="Normal" xfId="0"/>
    <cellStyle name="Percent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21.8515625" style="37" customWidth="1"/>
    <col min="2" max="3" width="8.8515625" style="38" customWidth="1"/>
    <col min="4" max="4" width="6.421875" style="36" customWidth="1"/>
    <col min="5" max="6" width="7.421875" style="36" customWidth="1"/>
    <col min="7" max="7" width="6.421875" style="37" customWidth="1"/>
    <col min="8" max="8" width="9.00390625" style="0" customWidth="1"/>
    <col min="9" max="9" width="21.8515625" style="37" customWidth="1"/>
    <col min="10" max="11" width="8.8515625" style="73" customWidth="1"/>
    <col min="12" max="12" width="6.421875" style="36" customWidth="1"/>
    <col min="13" max="13" width="9.140625" style="0" customWidth="1"/>
    <col min="14" max="14" width="21.8515625" style="37" customWidth="1"/>
    <col min="15" max="16" width="8.8515625" style="73" customWidth="1"/>
    <col min="17" max="17" width="6.421875" style="36" customWidth="1"/>
    <col min="18" max="16384" width="9.140625" style="0" customWidth="1"/>
  </cols>
  <sheetData>
    <row r="1" spans="1:17" ht="15.75">
      <c r="A1" s="40" t="s">
        <v>47</v>
      </c>
      <c r="B1" s="41"/>
      <c r="C1" s="41"/>
      <c r="D1" s="42"/>
      <c r="E1" s="43"/>
      <c r="F1" s="44" t="s">
        <v>54</v>
      </c>
      <c r="G1" s="42"/>
      <c r="I1" s="40" t="s">
        <v>0</v>
      </c>
      <c r="J1" s="76"/>
      <c r="K1" s="76"/>
      <c r="L1" s="42"/>
      <c r="N1" s="40" t="s">
        <v>59</v>
      </c>
      <c r="O1" s="76"/>
      <c r="P1" s="76"/>
      <c r="Q1" s="42"/>
    </row>
    <row r="2" spans="1:17" ht="12.75">
      <c r="A2" s="2"/>
      <c r="B2" s="3" t="s">
        <v>1</v>
      </c>
      <c r="C2" s="3" t="s">
        <v>2</v>
      </c>
      <c r="D2" s="4" t="s">
        <v>3</v>
      </c>
      <c r="E2" s="5" t="s">
        <v>4</v>
      </c>
      <c r="F2" s="39" t="s">
        <v>5</v>
      </c>
      <c r="G2" s="4" t="s">
        <v>3</v>
      </c>
      <c r="I2" s="80"/>
      <c r="J2" s="77" t="s">
        <v>1</v>
      </c>
      <c r="K2" s="77" t="s">
        <v>2</v>
      </c>
      <c r="L2" s="4" t="s">
        <v>3</v>
      </c>
      <c r="N2" s="80"/>
      <c r="O2" s="77" t="s">
        <v>1</v>
      </c>
      <c r="P2" s="77" t="s">
        <v>2</v>
      </c>
      <c r="Q2" s="4" t="s">
        <v>3</v>
      </c>
    </row>
    <row r="3" spans="1:17" ht="12.75">
      <c r="A3" s="6" t="s">
        <v>66</v>
      </c>
      <c r="B3" s="7">
        <v>20500</v>
      </c>
      <c r="C3" s="8">
        <v>1316.5</v>
      </c>
      <c r="D3" s="9">
        <f aca="true" t="shared" si="0" ref="D3:D13">B3-C3</f>
        <v>19183.5</v>
      </c>
      <c r="E3" s="53">
        <v>21000</v>
      </c>
      <c r="F3" s="54">
        <v>2000</v>
      </c>
      <c r="G3" s="9">
        <f aca="true" t="shared" si="1" ref="G3:G14">E3-F3</f>
        <v>19000</v>
      </c>
      <c r="I3" s="6" t="str">
        <f aca="true" t="shared" si="2" ref="I3:I18">A3</f>
        <v>Medlemskontingent / Bladutgift.</v>
      </c>
      <c r="J3" s="45">
        <v>16000</v>
      </c>
      <c r="K3" s="11">
        <v>3000</v>
      </c>
      <c r="L3" s="9">
        <f aca="true" t="shared" si="3" ref="L3:L9">J3-K3</f>
        <v>13000</v>
      </c>
      <c r="N3" s="6" t="s">
        <v>61</v>
      </c>
      <c r="O3" s="45">
        <v>12000</v>
      </c>
      <c r="P3" s="11">
        <v>3000</v>
      </c>
      <c r="Q3" s="9">
        <f aca="true" t="shared" si="4" ref="Q3:Q9">O3-P3</f>
        <v>9000</v>
      </c>
    </row>
    <row r="4" spans="1:17" ht="12.75">
      <c r="A4" s="6" t="s">
        <v>63</v>
      </c>
      <c r="B4" s="7"/>
      <c r="C4" s="8">
        <v>1913.8</v>
      </c>
      <c r="D4" s="9">
        <f>B4-C4</f>
        <v>-1913.8</v>
      </c>
      <c r="E4" s="10"/>
      <c r="F4" s="11">
        <v>2000</v>
      </c>
      <c r="G4" s="9">
        <f>E4-F4</f>
        <v>-2000</v>
      </c>
      <c r="I4" s="6" t="str">
        <f>A4</f>
        <v>Porto</v>
      </c>
      <c r="J4" s="45"/>
      <c r="K4" s="11">
        <v>500</v>
      </c>
      <c r="L4" s="9">
        <f>J4-K4</f>
        <v>-500</v>
      </c>
      <c r="N4" s="6" t="s">
        <v>10</v>
      </c>
      <c r="O4" s="45"/>
      <c r="P4" s="11">
        <v>500</v>
      </c>
      <c r="Q4" s="9">
        <f>O4-P4</f>
        <v>-500</v>
      </c>
    </row>
    <row r="5" spans="1:17" ht="12.75">
      <c r="A5" s="6" t="s">
        <v>50</v>
      </c>
      <c r="B5" s="7">
        <v>12936.5</v>
      </c>
      <c r="C5" s="8"/>
      <c r="D5" s="9">
        <f t="shared" si="0"/>
        <v>12936.5</v>
      </c>
      <c r="E5" s="10">
        <v>26000</v>
      </c>
      <c r="F5" s="11"/>
      <c r="G5" s="9">
        <f t="shared" si="1"/>
        <v>26000</v>
      </c>
      <c r="I5" s="6" t="str">
        <f t="shared" si="2"/>
        <v>Annonseinntekter</v>
      </c>
      <c r="J5" s="45">
        <v>25000</v>
      </c>
      <c r="K5" s="11"/>
      <c r="L5" s="9">
        <f t="shared" si="3"/>
        <v>25000</v>
      </c>
      <c r="N5" s="6" t="s">
        <v>50</v>
      </c>
      <c r="O5" s="45">
        <v>20000</v>
      </c>
      <c r="P5" s="11"/>
      <c r="Q5" s="9">
        <f t="shared" si="4"/>
        <v>20000</v>
      </c>
    </row>
    <row r="6" spans="1:17" ht="12.75">
      <c r="A6" s="6" t="s">
        <v>62</v>
      </c>
      <c r="B6" s="7"/>
      <c r="C6" s="8">
        <v>991</v>
      </c>
      <c r="D6" s="9">
        <f t="shared" si="0"/>
        <v>-991</v>
      </c>
      <c r="E6" s="10"/>
      <c r="F6" s="11">
        <v>1000</v>
      </c>
      <c r="G6" s="9">
        <f t="shared" si="1"/>
        <v>-1000</v>
      </c>
      <c r="I6" s="6" t="str">
        <f t="shared" si="2"/>
        <v>Kontorrek, tlf</v>
      </c>
      <c r="J6" s="45"/>
      <c r="K6" s="11">
        <v>1000</v>
      </c>
      <c r="L6" s="9">
        <f t="shared" si="3"/>
        <v>-1000</v>
      </c>
      <c r="N6" s="6" t="s">
        <v>62</v>
      </c>
      <c r="O6" s="45"/>
      <c r="P6" s="11">
        <v>1000</v>
      </c>
      <c r="Q6" s="9">
        <f t="shared" si="4"/>
        <v>-1000</v>
      </c>
    </row>
    <row r="7" spans="1:17" ht="12.75">
      <c r="A7" s="6" t="s">
        <v>6</v>
      </c>
      <c r="B7" s="7">
        <v>56214</v>
      </c>
      <c r="C7" s="8">
        <v>28160.08</v>
      </c>
      <c r="D7" s="9">
        <f t="shared" si="0"/>
        <v>28053.92</v>
      </c>
      <c r="E7" s="10">
        <v>55000</v>
      </c>
      <c r="F7" s="11">
        <v>29000</v>
      </c>
      <c r="G7" s="9">
        <f t="shared" si="1"/>
        <v>26000</v>
      </c>
      <c r="I7" s="6" t="str">
        <f t="shared" si="2"/>
        <v>Trebåtfestivalen</v>
      </c>
      <c r="J7" s="45">
        <v>60000</v>
      </c>
      <c r="K7" s="11">
        <v>30000</v>
      </c>
      <c r="L7" s="9">
        <f t="shared" si="3"/>
        <v>30000</v>
      </c>
      <c r="N7" s="6" t="s">
        <v>6</v>
      </c>
      <c r="O7" s="45">
        <v>40000</v>
      </c>
      <c r="P7" s="11">
        <v>15000</v>
      </c>
      <c r="Q7" s="9">
        <f t="shared" si="4"/>
        <v>25000</v>
      </c>
    </row>
    <row r="8" spans="1:17" ht="12.75">
      <c r="A8" s="6" t="s">
        <v>7</v>
      </c>
      <c r="B8" s="7">
        <v>7870</v>
      </c>
      <c r="C8" s="8">
        <v>589</v>
      </c>
      <c r="D8" s="9">
        <f t="shared" si="0"/>
        <v>7281</v>
      </c>
      <c r="E8" s="10">
        <v>8000</v>
      </c>
      <c r="F8" s="11">
        <v>1000</v>
      </c>
      <c r="G8" s="9">
        <f t="shared" si="1"/>
        <v>7000</v>
      </c>
      <c r="I8" s="6" t="str">
        <f t="shared" si="2"/>
        <v>Lotteri</v>
      </c>
      <c r="J8" s="45">
        <v>8000</v>
      </c>
      <c r="K8" s="11">
        <v>500</v>
      </c>
      <c r="L8" s="9">
        <f t="shared" si="3"/>
        <v>7500</v>
      </c>
      <c r="N8" s="6" t="s">
        <v>60</v>
      </c>
      <c r="O8" s="45">
        <v>10000</v>
      </c>
      <c r="P8" s="11">
        <v>1000</v>
      </c>
      <c r="Q8" s="9">
        <f t="shared" si="4"/>
        <v>9000</v>
      </c>
    </row>
    <row r="9" spans="1:17" ht="12.75">
      <c r="A9" s="6" t="s">
        <v>8</v>
      </c>
      <c r="B9" s="7">
        <v>3272.13</v>
      </c>
      <c r="C9" s="8"/>
      <c r="D9" s="9">
        <f t="shared" si="0"/>
        <v>3272.13</v>
      </c>
      <c r="E9" s="10">
        <v>3000</v>
      </c>
      <c r="F9" s="11"/>
      <c r="G9" s="9">
        <f t="shared" si="1"/>
        <v>3000</v>
      </c>
      <c r="I9" s="6" t="str">
        <f t="shared" si="2"/>
        <v>Prov. innsamling til NSSR</v>
      </c>
      <c r="J9" s="45">
        <v>6000</v>
      </c>
      <c r="K9" s="11"/>
      <c r="L9" s="9">
        <f t="shared" si="3"/>
        <v>6000</v>
      </c>
      <c r="N9" s="6" t="s">
        <v>8</v>
      </c>
      <c r="O9" s="45"/>
      <c r="P9" s="11"/>
      <c r="Q9" s="9">
        <f t="shared" si="4"/>
        <v>0</v>
      </c>
    </row>
    <row r="10" spans="1:17" ht="12.75">
      <c r="A10" s="6" t="s">
        <v>48</v>
      </c>
      <c r="B10" s="7">
        <v>3943</v>
      </c>
      <c r="C10" s="8">
        <v>2975.8</v>
      </c>
      <c r="D10" s="9">
        <f t="shared" si="0"/>
        <v>967.1999999999998</v>
      </c>
      <c r="E10" s="10"/>
      <c r="F10" s="11"/>
      <c r="G10" s="9">
        <f t="shared" si="1"/>
        <v>0</v>
      </c>
      <c r="I10" s="6" t="s">
        <v>55</v>
      </c>
      <c r="J10" s="45"/>
      <c r="K10" s="11"/>
      <c r="L10" s="9"/>
      <c r="N10" s="6" t="s">
        <v>48</v>
      </c>
      <c r="O10" s="45"/>
      <c r="P10" s="11"/>
      <c r="Q10" s="9"/>
    </row>
    <row r="11" spans="1:17" ht="12.75">
      <c r="A11" s="6" t="s">
        <v>9</v>
      </c>
      <c r="B11" s="7">
        <v>4066</v>
      </c>
      <c r="C11" s="8">
        <v>3852.5</v>
      </c>
      <c r="D11" s="9">
        <f t="shared" si="0"/>
        <v>213.5</v>
      </c>
      <c r="E11" s="10">
        <v>4000</v>
      </c>
      <c r="F11" s="11">
        <v>4000</v>
      </c>
      <c r="G11" s="9">
        <f t="shared" si="1"/>
        <v>0</v>
      </c>
      <c r="I11" s="6" t="str">
        <f t="shared" si="2"/>
        <v>Medlemsmøter, mat/loddsalg</v>
      </c>
      <c r="J11" s="45">
        <v>6000</v>
      </c>
      <c r="K11" s="11">
        <v>4000</v>
      </c>
      <c r="L11" s="9">
        <f>J11-K11</f>
        <v>2000</v>
      </c>
      <c r="N11" s="6" t="s">
        <v>9</v>
      </c>
      <c r="O11" s="45">
        <v>2000</v>
      </c>
      <c r="P11" s="11">
        <v>1000</v>
      </c>
      <c r="Q11" s="9">
        <f>O11-P11</f>
        <v>1000</v>
      </c>
    </row>
    <row r="12" spans="1:17" ht="12.75">
      <c r="A12" s="6" t="s">
        <v>11</v>
      </c>
      <c r="B12" s="7">
        <v>904</v>
      </c>
      <c r="C12" s="8">
        <v>97.2</v>
      </c>
      <c r="D12" s="9">
        <f t="shared" si="0"/>
        <v>806.8</v>
      </c>
      <c r="E12" s="10">
        <v>1000</v>
      </c>
      <c r="F12" s="11">
        <v>1000</v>
      </c>
      <c r="G12" s="9">
        <f t="shared" si="1"/>
        <v>0</v>
      </c>
      <c r="I12" s="6" t="str">
        <f t="shared" si="2"/>
        <v>Andre Innt./utgifter</v>
      </c>
      <c r="J12" s="45">
        <v>1000</v>
      </c>
      <c r="K12" s="11">
        <v>1000</v>
      </c>
      <c r="L12" s="9">
        <f>J12-K12</f>
        <v>0</v>
      </c>
      <c r="N12" s="6" t="s">
        <v>11</v>
      </c>
      <c r="O12" s="45">
        <v>1000</v>
      </c>
      <c r="P12" s="11">
        <v>1000</v>
      </c>
      <c r="Q12" s="9">
        <f>O12-P12</f>
        <v>0</v>
      </c>
    </row>
    <row r="13" spans="1:17" ht="12.75">
      <c r="A13" s="6" t="s">
        <v>49</v>
      </c>
      <c r="B13" s="7"/>
      <c r="C13" s="8">
        <v>2000</v>
      </c>
      <c r="D13" s="9">
        <f t="shared" si="0"/>
        <v>-2000</v>
      </c>
      <c r="E13" s="10"/>
      <c r="F13" s="11">
        <v>2000</v>
      </c>
      <c r="G13" s="9">
        <f t="shared" si="1"/>
        <v>-2000</v>
      </c>
      <c r="I13" s="6" t="str">
        <f t="shared" si="2"/>
        <v>Regnskap</v>
      </c>
      <c r="J13" s="45"/>
      <c r="K13" s="11">
        <v>2000</v>
      </c>
      <c r="L13" s="9">
        <f>J13-K13</f>
        <v>-2000</v>
      </c>
      <c r="N13" s="6" t="s">
        <v>49</v>
      </c>
      <c r="O13" s="45"/>
      <c r="P13" s="11">
        <v>2000</v>
      </c>
      <c r="Q13" s="9">
        <f>O13-P13</f>
        <v>-2000</v>
      </c>
    </row>
    <row r="14" spans="1:17" ht="12.75">
      <c r="A14" s="6" t="s">
        <v>58</v>
      </c>
      <c r="B14" s="7" t="s">
        <v>68</v>
      </c>
      <c r="C14" s="8"/>
      <c r="D14" s="33"/>
      <c r="E14" s="10">
        <v>25000</v>
      </c>
      <c r="F14" s="11">
        <v>10000</v>
      </c>
      <c r="G14" s="9">
        <f t="shared" si="1"/>
        <v>15000</v>
      </c>
      <c r="I14" s="6" t="str">
        <f t="shared" si="2"/>
        <v>Salg artikler, varekjøp</v>
      </c>
      <c r="J14" s="45">
        <v>20000</v>
      </c>
      <c r="K14" s="11">
        <v>10000</v>
      </c>
      <c r="L14" s="9">
        <f>J14-K14</f>
        <v>10000</v>
      </c>
      <c r="N14" s="6" t="s">
        <v>58</v>
      </c>
      <c r="O14" s="45">
        <v>25000</v>
      </c>
      <c r="P14" s="11">
        <v>10000</v>
      </c>
      <c r="Q14" s="9">
        <f>O14-P14</f>
        <v>15000</v>
      </c>
    </row>
    <row r="15" spans="1:17" ht="12.75">
      <c r="A15" s="2"/>
      <c r="B15" s="34"/>
      <c r="C15" s="8"/>
      <c r="D15" s="13"/>
      <c r="E15" s="18"/>
      <c r="F15" s="11"/>
      <c r="G15" s="13" t="s">
        <v>12</v>
      </c>
      <c r="I15" s="2"/>
      <c r="J15" s="79"/>
      <c r="K15" s="11"/>
      <c r="L15" s="13" t="s">
        <v>12</v>
      </c>
      <c r="N15" s="2"/>
      <c r="O15" s="79"/>
      <c r="P15" s="11"/>
      <c r="Q15" s="13" t="s">
        <v>12</v>
      </c>
    </row>
    <row r="16" spans="1:17" ht="12.75">
      <c r="A16" s="32" t="s">
        <v>57</v>
      </c>
      <c r="B16" s="24">
        <f aca="true" t="shared" si="5" ref="B16:G16">SUM(B3:B15)</f>
        <v>109705.63</v>
      </c>
      <c r="C16" s="69">
        <f t="shared" si="5"/>
        <v>41895.880000000005</v>
      </c>
      <c r="D16" s="9">
        <f t="shared" si="5"/>
        <v>67809.75</v>
      </c>
      <c r="E16" s="62">
        <f t="shared" si="5"/>
        <v>143000</v>
      </c>
      <c r="F16" s="70">
        <f t="shared" si="5"/>
        <v>52000</v>
      </c>
      <c r="G16" s="9">
        <f t="shared" si="5"/>
        <v>91000</v>
      </c>
      <c r="H16" s="91"/>
      <c r="I16" s="32" t="str">
        <f t="shared" si="2"/>
        <v>Sum inntekter / utgifter</v>
      </c>
      <c r="J16" s="62">
        <f>SUM(J3:J15)</f>
        <v>142000</v>
      </c>
      <c r="K16" s="70">
        <f>SUM(K3:K15)</f>
        <v>52000</v>
      </c>
      <c r="L16" s="9">
        <f>J16-K16</f>
        <v>90000</v>
      </c>
      <c r="N16" s="32">
        <f>F16</f>
        <v>52000</v>
      </c>
      <c r="O16" s="62">
        <f>SUM(O3:O15)</f>
        <v>110000</v>
      </c>
      <c r="P16" s="70">
        <f>SUM(P3:P15)</f>
        <v>34500</v>
      </c>
      <c r="Q16" s="9">
        <f>O16-P16</f>
        <v>75500</v>
      </c>
    </row>
    <row r="17" spans="1:17" ht="12.75">
      <c r="A17" s="32"/>
      <c r="B17" s="24"/>
      <c r="C17" s="16"/>
      <c r="D17" s="25"/>
      <c r="E17" s="10"/>
      <c r="F17" s="60"/>
      <c r="G17" s="23"/>
      <c r="I17" s="32"/>
      <c r="J17" s="62"/>
      <c r="K17" s="60"/>
      <c r="L17" s="50"/>
      <c r="N17" s="32"/>
      <c r="O17" s="62"/>
      <c r="P17" s="60"/>
      <c r="Q17" s="50"/>
    </row>
    <row r="18" spans="1:17" ht="12.75">
      <c r="A18" s="15" t="s">
        <v>14</v>
      </c>
      <c r="B18" s="7"/>
      <c r="C18" s="16">
        <v>89232.1</v>
      </c>
      <c r="D18" s="9">
        <f>B18-C18</f>
        <v>-89232.1</v>
      </c>
      <c r="E18" s="61"/>
      <c r="F18" s="55">
        <v>90000</v>
      </c>
      <c r="G18" s="14">
        <f>E18-F18</f>
        <v>-90000</v>
      </c>
      <c r="I18" s="32" t="str">
        <f t="shared" si="2"/>
        <v>Overført Stiftelsen</v>
      </c>
      <c r="J18" s="45"/>
      <c r="K18" s="60">
        <v>90000</v>
      </c>
      <c r="L18" s="9">
        <f>-K18</f>
        <v>-90000</v>
      </c>
      <c r="N18" s="32">
        <f>F18</f>
        <v>90000</v>
      </c>
      <c r="O18" s="45"/>
      <c r="P18" s="60">
        <v>75000</v>
      </c>
      <c r="Q18" s="9">
        <f>-P18</f>
        <v>-75000</v>
      </c>
    </row>
    <row r="19" spans="1:17" ht="13.5" thickBot="1">
      <c r="A19" s="15" t="s">
        <v>51</v>
      </c>
      <c r="B19" s="88">
        <f>-(SUM(B3:B15)-C16-C18)</f>
        <v>21422.350000000006</v>
      </c>
      <c r="C19" s="16"/>
      <c r="D19" s="67">
        <f>SUM(D16:D18)</f>
        <v>-21422.350000000006</v>
      </c>
      <c r="E19" s="93" t="s">
        <v>67</v>
      </c>
      <c r="F19" s="93">
        <f>($E16-$F16-$F18)</f>
        <v>1000</v>
      </c>
      <c r="G19" s="67">
        <f>SUM(G16:G18)</f>
        <v>1000</v>
      </c>
      <c r="I19" s="32" t="s">
        <v>24</v>
      </c>
      <c r="J19" s="45"/>
      <c r="K19" s="60">
        <f>J16-SUM(K16:K18)</f>
        <v>0</v>
      </c>
      <c r="L19" s="67">
        <f>SUM(L16:L18)</f>
        <v>0</v>
      </c>
      <c r="N19" s="32" t="s">
        <v>24</v>
      </c>
      <c r="O19" s="45"/>
      <c r="P19" s="60">
        <f>O16-SUM(P16:P18)</f>
        <v>500</v>
      </c>
      <c r="Q19" s="67">
        <f>SUM(Q16:Q18)</f>
        <v>500</v>
      </c>
    </row>
    <row r="20" spans="1:17" ht="14.25" thickBot="1" thickTop="1">
      <c r="A20" s="81" t="s">
        <v>15</v>
      </c>
      <c r="B20" s="21">
        <f>SUM(B16:B19)</f>
        <v>131127.98</v>
      </c>
      <c r="C20" s="63">
        <f>SUM(C16:C19)</f>
        <v>131127.98</v>
      </c>
      <c r="D20" s="22"/>
      <c r="E20" s="17">
        <f>SUM(E16:E19)</f>
        <v>143000</v>
      </c>
      <c r="F20" s="65">
        <f>SUM(F16:F19)</f>
        <v>143000</v>
      </c>
      <c r="G20" s="23"/>
      <c r="I20" s="81" t="s">
        <v>15</v>
      </c>
      <c r="J20" s="46">
        <f>SUM(J16:J19)</f>
        <v>142000</v>
      </c>
      <c r="K20" s="65">
        <f>SUM(K16:K19)</f>
        <v>142000</v>
      </c>
      <c r="L20" s="22"/>
      <c r="N20" s="81" t="s">
        <v>15</v>
      </c>
      <c r="O20" s="46">
        <f>SUM(O16:O19)</f>
        <v>110000</v>
      </c>
      <c r="P20" s="65">
        <f>SUM(P16:P19)</f>
        <v>110000</v>
      </c>
      <c r="Q20" s="22"/>
    </row>
    <row r="21" spans="1:17" ht="13.5" thickTop="1">
      <c r="A21" s="20"/>
      <c r="B21" s="24"/>
      <c r="C21" s="16"/>
      <c r="D21" s="87"/>
      <c r="E21" s="51"/>
      <c r="F21" s="50"/>
      <c r="G21" s="23"/>
      <c r="I21" s="20"/>
      <c r="J21" s="62"/>
      <c r="K21" s="60"/>
      <c r="L21" s="22"/>
      <c r="N21" s="20"/>
      <c r="O21" s="62"/>
      <c r="P21" s="60"/>
      <c r="Q21" s="22"/>
    </row>
    <row r="22" spans="1:17" ht="15.75">
      <c r="A22" s="26" t="s">
        <v>16</v>
      </c>
      <c r="B22" s="47">
        <v>34700</v>
      </c>
      <c r="C22" s="27">
        <v>35064</v>
      </c>
      <c r="D22" s="68" t="s">
        <v>3</v>
      </c>
      <c r="E22" s="47">
        <v>34700</v>
      </c>
      <c r="F22" s="27">
        <v>35064</v>
      </c>
      <c r="G22" s="68" t="s">
        <v>3</v>
      </c>
      <c r="I22" s="40" t="s">
        <v>17</v>
      </c>
      <c r="J22" s="41"/>
      <c r="K22" s="41"/>
      <c r="L22" s="43"/>
      <c r="M22" s="82" t="s">
        <v>18</v>
      </c>
      <c r="N22" s="40" t="s">
        <v>17</v>
      </c>
      <c r="O22" s="41"/>
      <c r="P22" s="41"/>
      <c r="Q22" s="43"/>
    </row>
    <row r="23" spans="1:17" ht="12.75">
      <c r="A23" s="6" t="s">
        <v>19</v>
      </c>
      <c r="B23" s="48">
        <v>15553.71</v>
      </c>
      <c r="C23" s="28">
        <v>4379.26</v>
      </c>
      <c r="D23" s="89">
        <f>C23-B23</f>
        <v>-11174.449999999999</v>
      </c>
      <c r="E23" s="10">
        <f>C23</f>
        <v>4379.26</v>
      </c>
      <c r="F23" s="50">
        <f>(SUM($E$23:$E$26)-SUM($F$24:$F$26))</f>
        <v>6372.860000000001</v>
      </c>
      <c r="G23" s="89">
        <f>F23-E23</f>
        <v>1993.6000000000004</v>
      </c>
      <c r="I23" s="2"/>
      <c r="J23" s="3" t="s">
        <v>1</v>
      </c>
      <c r="K23" s="3" t="s">
        <v>2</v>
      </c>
      <c r="L23" s="5" t="s">
        <v>4</v>
      </c>
      <c r="M23" s="83" t="s">
        <v>5</v>
      </c>
      <c r="N23" s="2"/>
      <c r="O23" s="3" t="s">
        <v>1</v>
      </c>
      <c r="P23" s="3" t="s">
        <v>2</v>
      </c>
      <c r="Q23" s="5" t="s">
        <v>4</v>
      </c>
    </row>
    <row r="24" spans="1:17" ht="12.75">
      <c r="A24" s="6" t="s">
        <v>20</v>
      </c>
      <c r="B24" s="49">
        <v>884.3</v>
      </c>
      <c r="C24" s="8">
        <v>1993.6</v>
      </c>
      <c r="D24" s="50">
        <f>C24-B24</f>
        <v>1109.3</v>
      </c>
      <c r="E24" s="10">
        <f>C24</f>
        <v>1993.6</v>
      </c>
      <c r="F24" s="11">
        <v>1000</v>
      </c>
      <c r="G24" s="50">
        <f>F24-E24</f>
        <v>-993.5999999999999</v>
      </c>
      <c r="I24" s="6" t="s">
        <v>21</v>
      </c>
      <c r="J24" s="7">
        <v>60007.5</v>
      </c>
      <c r="K24" s="8"/>
      <c r="L24" s="53">
        <v>60000</v>
      </c>
      <c r="M24" s="54"/>
      <c r="N24" s="6" t="s">
        <v>21</v>
      </c>
      <c r="O24" s="7">
        <v>60007.5</v>
      </c>
      <c r="P24" s="8"/>
      <c r="Q24" s="53">
        <v>60000</v>
      </c>
    </row>
    <row r="25" spans="1:17" ht="12.75">
      <c r="A25" s="6" t="s">
        <v>22</v>
      </c>
      <c r="B25" s="48">
        <v>40243.2</v>
      </c>
      <c r="C25" s="28">
        <v>28886</v>
      </c>
      <c r="D25" s="50">
        <f>C25-B25</f>
        <v>-11357.199999999997</v>
      </c>
      <c r="E25" s="10">
        <f>C25</f>
        <v>28886</v>
      </c>
      <c r="F25" s="50">
        <v>28886</v>
      </c>
      <c r="G25" s="50">
        <f>F25-E25</f>
        <v>0</v>
      </c>
      <c r="I25" s="6" t="s">
        <v>23</v>
      </c>
      <c r="J25" s="7"/>
      <c r="K25" s="8">
        <v>6519</v>
      </c>
      <c r="L25" s="10"/>
      <c r="M25" s="11">
        <v>6500</v>
      </c>
      <c r="N25" s="6" t="s">
        <v>23</v>
      </c>
      <c r="O25" s="7"/>
      <c r="P25" s="8">
        <v>6519</v>
      </c>
      <c r="Q25" s="10"/>
    </row>
    <row r="26" spans="1:17" ht="13.5" thickBot="1">
      <c r="A26" s="6" t="s">
        <v>51</v>
      </c>
      <c r="B26" s="48"/>
      <c r="C26" s="28">
        <f>B19</f>
        <v>21422.350000000006</v>
      </c>
      <c r="D26" s="92">
        <f>SUM(D23:D25)</f>
        <v>-21422.35</v>
      </c>
      <c r="E26" s="10">
        <f>F19</f>
        <v>1000</v>
      </c>
      <c r="F26" s="50" t="str">
        <f>E19</f>
        <v>oversk.</v>
      </c>
      <c r="G26" s="92">
        <f>SUM(G23:G25)</f>
        <v>1000.0000000000005</v>
      </c>
      <c r="I26" s="6" t="s">
        <v>65</v>
      </c>
      <c r="J26" s="7"/>
      <c r="K26" s="8">
        <v>880</v>
      </c>
      <c r="L26" s="10"/>
      <c r="M26" s="11" t="s">
        <v>26</v>
      </c>
      <c r="N26" s="6" t="s">
        <v>25</v>
      </c>
      <c r="O26" s="7"/>
      <c r="P26" s="8">
        <v>880</v>
      </c>
      <c r="Q26" s="10"/>
    </row>
    <row r="27" spans="1:17" ht="14.25" thickBot="1" thickTop="1">
      <c r="A27" s="20" t="s">
        <v>52</v>
      </c>
      <c r="B27" s="66">
        <f>SUM(B23:B26)</f>
        <v>56681.20999999999</v>
      </c>
      <c r="C27" s="30">
        <f>SUM(C23:C26)</f>
        <v>56681.21000000001</v>
      </c>
      <c r="D27" s="29">
        <f>B27-C27</f>
        <v>0</v>
      </c>
      <c r="E27" s="64">
        <f>SUM(E23:E26)</f>
        <v>36258.86</v>
      </c>
      <c r="F27" s="52">
        <f>SUM(F23:F26)</f>
        <v>36258.86</v>
      </c>
      <c r="G27" s="50">
        <f>E27-F27</f>
        <v>0</v>
      </c>
      <c r="I27" s="6" t="s">
        <v>27</v>
      </c>
      <c r="J27" s="7"/>
      <c r="K27" s="8">
        <v>497</v>
      </c>
      <c r="L27" s="10"/>
      <c r="M27" s="11">
        <v>200</v>
      </c>
      <c r="N27" s="6" t="s">
        <v>27</v>
      </c>
      <c r="O27" s="7"/>
      <c r="P27" s="8">
        <v>497</v>
      </c>
      <c r="Q27" s="10"/>
    </row>
    <row r="28" spans="1:17" ht="13.5" thickTop="1">
      <c r="A28" s="31"/>
      <c r="B28" s="24"/>
      <c r="C28" s="29"/>
      <c r="D28" s="25"/>
      <c r="E28" s="51"/>
      <c r="F28" s="25"/>
      <c r="G28" s="23"/>
      <c r="I28" s="6" t="s">
        <v>28</v>
      </c>
      <c r="J28" s="7"/>
      <c r="K28" s="8">
        <v>6829.6</v>
      </c>
      <c r="L28" s="12"/>
      <c r="M28" s="11"/>
      <c r="N28" s="6" t="s">
        <v>28</v>
      </c>
      <c r="O28" s="7"/>
      <c r="P28" s="8">
        <v>6829.6</v>
      </c>
      <c r="Q28" s="12"/>
    </row>
    <row r="29" spans="1:17" ht="12.75">
      <c r="A29" s="26" t="s">
        <v>56</v>
      </c>
      <c r="B29" s="68">
        <v>1998</v>
      </c>
      <c r="C29" s="22"/>
      <c r="D29" s="22"/>
      <c r="E29" s="68" t="s">
        <v>53</v>
      </c>
      <c r="F29" s="90"/>
      <c r="G29" s="23"/>
      <c r="I29" s="6" t="s">
        <v>29</v>
      </c>
      <c r="J29" s="7"/>
      <c r="K29" s="8">
        <v>3055</v>
      </c>
      <c r="L29" s="71"/>
      <c r="M29" s="11"/>
      <c r="N29" s="6" t="s">
        <v>29</v>
      </c>
      <c r="O29" s="7"/>
      <c r="P29" s="8">
        <v>3055</v>
      </c>
      <c r="Q29" s="71"/>
    </row>
    <row r="30" spans="1:17" ht="12.75">
      <c r="A30" s="6" t="s">
        <v>64</v>
      </c>
      <c r="B30" s="9">
        <f>C19-B19</f>
        <v>-21422.350000000006</v>
      </c>
      <c r="C30" s="25"/>
      <c r="D30" s="25"/>
      <c r="E30" s="9">
        <f>G19</f>
        <v>1000</v>
      </c>
      <c r="F30" s="25"/>
      <c r="G30" s="23"/>
      <c r="I30" s="6" t="s">
        <v>30</v>
      </c>
      <c r="J30" s="7"/>
      <c r="K30" s="8">
        <v>900.5</v>
      </c>
      <c r="L30" s="71" t="s">
        <v>31</v>
      </c>
      <c r="M30" s="11"/>
      <c r="N30" s="6" t="s">
        <v>30</v>
      </c>
      <c r="O30" s="7"/>
      <c r="P30" s="8">
        <v>900.5</v>
      </c>
      <c r="Q30" s="71" t="s">
        <v>31</v>
      </c>
    </row>
    <row r="31" spans="1:17" ht="12.75">
      <c r="A31" s="6" t="s">
        <v>32</v>
      </c>
      <c r="B31" s="9">
        <v>1000</v>
      </c>
      <c r="C31" s="25"/>
      <c r="D31" s="25"/>
      <c r="E31" s="9">
        <f>-B31</f>
        <v>-1000</v>
      </c>
      <c r="F31" s="25"/>
      <c r="G31" s="23"/>
      <c r="I31" s="6" t="s">
        <v>33</v>
      </c>
      <c r="J31" s="7"/>
      <c r="K31" s="8">
        <v>683.5</v>
      </c>
      <c r="L31" s="84" t="s">
        <v>34</v>
      </c>
      <c r="M31" s="11"/>
      <c r="N31" s="6" t="s">
        <v>33</v>
      </c>
      <c r="O31" s="7"/>
      <c r="P31" s="8">
        <v>683.5</v>
      </c>
      <c r="Q31" s="84" t="s">
        <v>34</v>
      </c>
    </row>
    <row r="32" spans="1:17" ht="12.75">
      <c r="A32" s="6" t="s">
        <v>35</v>
      </c>
      <c r="B32" s="9">
        <v>1000</v>
      </c>
      <c r="C32" s="25"/>
      <c r="D32" s="25"/>
      <c r="E32" s="9">
        <f>-B32</f>
        <v>-1000</v>
      </c>
      <c r="F32" s="25"/>
      <c r="G32" s="23"/>
      <c r="I32" s="6" t="s">
        <v>36</v>
      </c>
      <c r="J32" s="7"/>
      <c r="K32" s="8">
        <v>7730</v>
      </c>
      <c r="L32" s="33"/>
      <c r="M32" s="11"/>
      <c r="N32" s="6" t="s">
        <v>36</v>
      </c>
      <c r="O32" s="7"/>
      <c r="P32" s="8">
        <v>7730</v>
      </c>
      <c r="Q32" s="33"/>
    </row>
    <row r="33" spans="1:17" ht="12.75">
      <c r="A33" s="6" t="s">
        <v>37</v>
      </c>
      <c r="B33" s="33">
        <v>0</v>
      </c>
      <c r="C33" s="25"/>
      <c r="D33" s="25"/>
      <c r="E33" s="9">
        <f>-B33</f>
        <v>0</v>
      </c>
      <c r="F33" s="45"/>
      <c r="G33" s="23"/>
      <c r="I33" s="6" t="s">
        <v>38</v>
      </c>
      <c r="J33" s="7"/>
      <c r="K33" s="8">
        <v>-800</v>
      </c>
      <c r="L33" s="13" t="s">
        <v>39</v>
      </c>
      <c r="M33" s="33">
        <f>SUM(K28:K33)</f>
        <v>18398.6</v>
      </c>
      <c r="N33" s="6" t="s">
        <v>38</v>
      </c>
      <c r="O33" s="7"/>
      <c r="P33" s="8">
        <v>-800</v>
      </c>
      <c r="Q33" s="13" t="s">
        <v>39</v>
      </c>
    </row>
    <row r="34" spans="1:17" ht="12.75">
      <c r="A34" s="6" t="s">
        <v>14</v>
      </c>
      <c r="B34" s="33">
        <f>C18</f>
        <v>89232.1</v>
      </c>
      <c r="C34" s="25"/>
      <c r="D34" s="25"/>
      <c r="E34" s="13">
        <f>F18</f>
        <v>90000</v>
      </c>
      <c r="F34" s="45"/>
      <c r="G34" s="50"/>
      <c r="I34" s="6" t="s">
        <v>40</v>
      </c>
      <c r="J34" s="7"/>
      <c r="K34" s="8">
        <v>6349</v>
      </c>
      <c r="L34" s="10"/>
      <c r="M34" s="11">
        <v>6500</v>
      </c>
      <c r="N34" s="6" t="s">
        <v>40</v>
      </c>
      <c r="O34" s="7"/>
      <c r="P34" s="8">
        <v>6349</v>
      </c>
      <c r="Q34" s="10"/>
    </row>
    <row r="35" spans="1:17" ht="13.5" thickBot="1">
      <c r="A35" s="26" t="s">
        <v>41</v>
      </c>
      <c r="B35" s="19">
        <f>SUM(B30:B34)</f>
        <v>69809.75</v>
      </c>
      <c r="C35" s="25"/>
      <c r="D35" s="25"/>
      <c r="E35" s="19">
        <f>SUM(E30:E34)</f>
        <v>89000</v>
      </c>
      <c r="F35" s="45"/>
      <c r="G35" s="50"/>
      <c r="I35" s="6" t="s">
        <v>42</v>
      </c>
      <c r="J35" s="7"/>
      <c r="K35" s="8">
        <v>1527.5</v>
      </c>
      <c r="L35" s="10"/>
      <c r="M35" s="11">
        <v>1500</v>
      </c>
      <c r="N35" s="6" t="s">
        <v>42</v>
      </c>
      <c r="O35" s="7"/>
      <c r="P35" s="8">
        <v>1527.5</v>
      </c>
      <c r="Q35" s="10"/>
    </row>
    <row r="36" spans="1:17" s="74" customFormat="1" ht="13.5" thickTop="1">
      <c r="A36" s="75"/>
      <c r="B36" s="45"/>
      <c r="C36" s="25"/>
      <c r="D36" s="25"/>
      <c r="E36" s="45"/>
      <c r="F36" s="45"/>
      <c r="G36" s="50"/>
      <c r="I36" s="6" t="s">
        <v>43</v>
      </c>
      <c r="J36" s="7"/>
      <c r="K36" s="8">
        <v>55</v>
      </c>
      <c r="L36" s="10"/>
      <c r="M36" s="11"/>
      <c r="N36" s="6" t="s">
        <v>43</v>
      </c>
      <c r="O36" s="7"/>
      <c r="P36" s="8">
        <v>55</v>
      </c>
      <c r="Q36" s="10"/>
    </row>
    <row r="37" spans="1:17" s="74" customFormat="1" ht="12.75">
      <c r="A37" s="26"/>
      <c r="B37" s="62"/>
      <c r="C37" s="55"/>
      <c r="D37" s="55"/>
      <c r="E37" s="62"/>
      <c r="F37" s="45"/>
      <c r="G37" s="50"/>
      <c r="I37" s="75" t="s">
        <v>44</v>
      </c>
      <c r="J37" s="24"/>
      <c r="K37" s="8"/>
      <c r="L37" s="10"/>
      <c r="M37" s="11">
        <v>-3099</v>
      </c>
      <c r="N37" s="75" t="s">
        <v>44</v>
      </c>
      <c r="O37" s="24"/>
      <c r="P37" s="8"/>
      <c r="Q37" s="10"/>
    </row>
    <row r="38" spans="1:17" s="74" customFormat="1" ht="12.75">
      <c r="A38" s="75" t="s">
        <v>69</v>
      </c>
      <c r="B38" s="73"/>
      <c r="C38" s="25"/>
      <c r="D38" s="25"/>
      <c r="E38" s="73"/>
      <c r="F38" s="45"/>
      <c r="G38" s="50"/>
      <c r="I38" s="85" t="s">
        <v>13</v>
      </c>
      <c r="J38" s="7"/>
      <c r="K38" s="1">
        <f>SUM(K24:K37)</f>
        <v>34226.1</v>
      </c>
      <c r="L38" s="61"/>
      <c r="M38" s="54">
        <f>SUM(M24:M37)</f>
        <v>29999.6</v>
      </c>
      <c r="N38" s="85" t="s">
        <v>13</v>
      </c>
      <c r="O38" s="7"/>
      <c r="P38" s="1">
        <f>SUM(P24:P37)</f>
        <v>34226.1</v>
      </c>
      <c r="Q38" s="61"/>
    </row>
    <row r="39" spans="1:17" ht="12.75">
      <c r="A39" s="6"/>
      <c r="B39" s="72"/>
      <c r="C39" s="25"/>
      <c r="D39" s="25"/>
      <c r="E39" s="72"/>
      <c r="F39" s="45"/>
      <c r="G39" s="50"/>
      <c r="I39" s="15" t="s">
        <v>24</v>
      </c>
      <c r="J39" s="7"/>
      <c r="K39" s="16">
        <f>SUM(J24:J38)-SUM(K38:K38)</f>
        <v>25781.4</v>
      </c>
      <c r="L39" s="18"/>
      <c r="M39" s="60">
        <v>30000</v>
      </c>
      <c r="N39" s="15" t="s">
        <v>24</v>
      </c>
      <c r="O39" s="7"/>
      <c r="P39" s="16">
        <f>SUM(O24:O38)-SUM(P38:P38)</f>
        <v>25781.4</v>
      </c>
      <c r="Q39" s="18"/>
    </row>
    <row r="40" spans="1:17" ht="13.5" thickBot="1">
      <c r="A40" s="94"/>
      <c r="B40" s="7"/>
      <c r="C40" s="7"/>
      <c r="D40" s="25"/>
      <c r="E40" s="25"/>
      <c r="F40" s="25"/>
      <c r="G40" s="23"/>
      <c r="I40" s="81" t="s">
        <v>15</v>
      </c>
      <c r="J40" s="21">
        <f>SUM(J24:J39)</f>
        <v>60007.5</v>
      </c>
      <c r="K40" s="63">
        <f>SUM(K38:K39)</f>
        <v>60007.5</v>
      </c>
      <c r="L40" s="17">
        <f>SUM(L24:L39)</f>
        <v>60000</v>
      </c>
      <c r="M40" s="65">
        <f>SUM(M38:M39)</f>
        <v>59999.6</v>
      </c>
      <c r="N40" s="81" t="s">
        <v>15</v>
      </c>
      <c r="O40" s="21">
        <f>SUM(O24:O39)</f>
        <v>60007.5</v>
      </c>
      <c r="P40" s="63">
        <f>SUM(P38:P39)</f>
        <v>60007.5</v>
      </c>
      <c r="Q40" s="17">
        <f>SUM(Q24:Q39)</f>
        <v>60000</v>
      </c>
    </row>
    <row r="41" spans="1:17" ht="13.5" thickTop="1">
      <c r="A41" s="56" t="s">
        <v>45</v>
      </c>
      <c r="B41" s="57"/>
      <c r="C41" s="34"/>
      <c r="D41" s="58"/>
      <c r="E41" s="58" t="s">
        <v>46</v>
      </c>
      <c r="F41" s="59"/>
      <c r="G41" s="86"/>
      <c r="I41" s="80"/>
      <c r="J41" s="78"/>
      <c r="K41" s="79"/>
      <c r="L41" s="58"/>
      <c r="N41" s="80"/>
      <c r="O41" s="78"/>
      <c r="P41" s="79"/>
      <c r="Q41" s="58"/>
    </row>
    <row r="44" spans="1:16" ht="12.75">
      <c r="A44" s="35"/>
      <c r="B44" s="24"/>
      <c r="C44" s="24"/>
      <c r="I44" s="35"/>
      <c r="J44" s="62"/>
      <c r="K44" s="62"/>
      <c r="N44" s="35"/>
      <c r="O44" s="62"/>
      <c r="P44" s="62"/>
    </row>
    <row r="45" spans="1:16" ht="12.75">
      <c r="A45" s="35"/>
      <c r="B45" s="24"/>
      <c r="C45" s="24"/>
      <c r="I45" s="35"/>
      <c r="J45" s="62"/>
      <c r="K45" s="62"/>
      <c r="N45" s="35"/>
      <c r="O45" s="62"/>
      <c r="P45" s="62"/>
    </row>
    <row r="46" spans="1:16" ht="12.75">
      <c r="A46" s="35"/>
      <c r="B46" s="24"/>
      <c r="C46" s="24"/>
      <c r="I46" s="35"/>
      <c r="J46" s="62"/>
      <c r="K46" s="62"/>
      <c r="N46" s="35"/>
      <c r="O46" s="62"/>
      <c r="P46" s="62"/>
    </row>
  </sheetData>
  <printOptions/>
  <pageMargins left="0.2362204724409449" right="0.2362204724409449" top="0.3937007874015748" bottom="0.3937007874015748" header="0.5" footer="0.5"/>
  <pageSetup horizontalDpi="300" verticalDpi="300" orientation="landscape" paperSize="9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Jeppe Jul Nielsen</cp:lastModifiedBy>
  <cp:lastPrinted>1999-02-18T10:36:41Z</cp:lastPrinted>
  <dcterms:created xsi:type="dcterms:W3CDTF">1999-02-18T11:20:17Z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