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RES98a" sheetId="1" r:id="rId1"/>
  </sheets>
  <definedNames>
    <definedName name="_xlnm.Print_Area" localSheetId="0">'RES98a'!$AG$1:$AM$40</definedName>
  </definedNames>
  <calcPr fullCalcOnLoad="1"/>
</workbook>
</file>

<file path=xl/sharedStrings.xml><?xml version="1.0" encoding="utf-8"?>
<sst xmlns="http://schemas.openxmlformats.org/spreadsheetml/2006/main" count="267" uniqueCount="87">
  <si>
    <t>Stiftelsen Risør II</t>
  </si>
  <si>
    <t>Regnskap  1994</t>
  </si>
  <si>
    <t>Regnskap  1995</t>
  </si>
  <si>
    <t>Regnskap  1996</t>
  </si>
  <si>
    <t>Budsjett  1997</t>
  </si>
  <si>
    <t>Regnskap  1997</t>
  </si>
  <si>
    <t>Budsjett  1998</t>
  </si>
  <si>
    <t>Inntekter</t>
  </si>
  <si>
    <t>Utgifter</t>
  </si>
  <si>
    <t>.+/-.</t>
  </si>
  <si>
    <t>Innt.</t>
  </si>
  <si>
    <t>Utg.</t>
  </si>
  <si>
    <t>Toktavgifter</t>
  </si>
  <si>
    <t>Risør II, Vedlikehold &amp; drift</t>
  </si>
  <si>
    <t>vedl+div drift R2</t>
  </si>
  <si>
    <t>Fornyelse av utstyr</t>
  </si>
  <si>
    <t>Diesel</t>
  </si>
  <si>
    <t>Mannskapsutgifter</t>
  </si>
  <si>
    <t>Sivilarbeider</t>
  </si>
  <si>
    <t>Tlf, bilg.,husleie, kontorrek m.m.</t>
  </si>
  <si>
    <t>Regnskap</t>
  </si>
  <si>
    <t>Forsikring</t>
  </si>
  <si>
    <t>Andre utg.</t>
  </si>
  <si>
    <t>markesf.+medl/sartkont+andre kost</t>
  </si>
  <si>
    <t>Sum drift "Risør II"</t>
  </si>
  <si>
    <t>Salg halvmodeller</t>
  </si>
  <si>
    <t>Vennef.</t>
  </si>
  <si>
    <t>Div inntekter/utgifter</t>
  </si>
  <si>
    <t>Div inntekter/utg (moms)</t>
  </si>
  <si>
    <t>Div inntekter/utg</t>
  </si>
  <si>
    <t>Andelsbrev</t>
  </si>
  <si>
    <t>Trebåtfestival kafe</t>
  </si>
  <si>
    <t>Venneforeningen</t>
  </si>
  <si>
    <t>Møter, lodds., kont.</t>
  </si>
  <si>
    <t>Salg artikler</t>
  </si>
  <si>
    <t>Salg artikler, halvmodeller</t>
  </si>
  <si>
    <t>Beholdningsendringer*</t>
  </si>
  <si>
    <t>Beholdningsendringer</t>
  </si>
  <si>
    <t>Sponsor inntekter &amp; gaver</t>
  </si>
  <si>
    <t>Finans innt/utg</t>
  </si>
  <si>
    <t>Avskrivninger (avdrag)</t>
  </si>
  <si>
    <t>Sum inntekter/utgifter</t>
  </si>
  <si>
    <t>Resultat, overskudd(-)</t>
  </si>
  <si>
    <t>Resultat, underskudd</t>
  </si>
  <si>
    <t>Oversk.</t>
  </si>
  <si>
    <t>SUM</t>
  </si>
  <si>
    <t>Omløpsm.</t>
  </si>
  <si>
    <t>Gjeld</t>
  </si>
  <si>
    <t>Eiend.</t>
  </si>
  <si>
    <t>Egenk.</t>
  </si>
  <si>
    <t>Egenkap.</t>
  </si>
  <si>
    <t>Beholdning - Lev.d.gjeld</t>
  </si>
  <si>
    <t>Fordringer - Kundeforsk.</t>
  </si>
  <si>
    <t>Varebeholdning</t>
  </si>
  <si>
    <t>Sparebanken Sør (&amp; avdrag)</t>
  </si>
  <si>
    <t>DNB</t>
  </si>
  <si>
    <t>Sum  (&amp; "netto gjeld")</t>
  </si>
  <si>
    <t>Risør II - Egenkapital</t>
  </si>
  <si>
    <t>Årets resultat</t>
  </si>
  <si>
    <t>Undersk.</t>
  </si>
  <si>
    <t>oversk.</t>
  </si>
  <si>
    <t>Sum</t>
  </si>
  <si>
    <t>Årlig gjeldsreduksjon (+) =</t>
  </si>
  <si>
    <t>Risør den 17/3-98</t>
  </si>
  <si>
    <t>Kasserer: Jeppe Jul Nielsen</t>
  </si>
  <si>
    <t>Revidert:</t>
  </si>
  <si>
    <t>Regnskap  1998</t>
  </si>
  <si>
    <t>Andre innt./utg.</t>
  </si>
  <si>
    <t>Catering, kafe m.m.</t>
  </si>
  <si>
    <t>Husleie, strøm, oppussing</t>
  </si>
  <si>
    <t>Catering, matpenger tokter</t>
  </si>
  <si>
    <t>Salg artikler &amp; halvmodeller</t>
  </si>
  <si>
    <t>markesf.+medl/startkont+andre kost</t>
  </si>
  <si>
    <t>Regnskapsfører: Jeppe Jul Nielsen</t>
  </si>
  <si>
    <t>(undersk.)</t>
  </si>
  <si>
    <t>Nye seil</t>
  </si>
  <si>
    <t>Mannskaps-/vedlikeholds-lønn</t>
  </si>
  <si>
    <t>Tlf, bilg, kontorrek m.m.</t>
  </si>
  <si>
    <t>Budsjett  1999</t>
  </si>
  <si>
    <t>Risør den 29.1.99</t>
  </si>
  <si>
    <t>Toktavgifter, vask</t>
  </si>
  <si>
    <t>Regnskap  1999</t>
  </si>
  <si>
    <t>Budsjett  2000</t>
  </si>
  <si>
    <t>Toktavgifter, vask, mat</t>
  </si>
  <si>
    <t>Privat Lån</t>
  </si>
  <si>
    <t>(oversk.)</t>
  </si>
  <si>
    <t>Risør den 03.03.00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</si>
</sst>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d/m/yy"/>
    <numFmt numFmtId="169" formatCode="d/mmm/yy"/>
    <numFmt numFmtId="170" formatCode="d/mmm"/>
    <numFmt numFmtId="171" formatCode="d/m/yy\ h:mm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4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170" fontId="4" fillId="0" borderId="17" xfId="0" applyNumberFormat="1" applyFont="1" applyBorder="1" applyAlignment="1">
      <alignment horizontal="center"/>
    </xf>
    <xf numFmtId="170" fontId="4" fillId="0" borderId="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left"/>
    </xf>
    <xf numFmtId="3" fontId="5" fillId="0" borderId="19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4" fontId="5" fillId="0" borderId="7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3" fontId="4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showGridLines="0" tabSelected="1" workbookViewId="0" topLeftCell="A1">
      <selection activeCell="AM1" sqref="AM1"/>
    </sheetView>
  </sheetViews>
  <sheetFormatPr defaultColWidth="11.421875" defaultRowHeight="12.75"/>
  <cols>
    <col min="1" max="1" width="19.7109375" style="19" customWidth="1"/>
    <col min="2" max="2" width="7.8515625" style="39" customWidth="1"/>
    <col min="3" max="3" width="8.421875" style="39" customWidth="1"/>
    <col min="4" max="4" width="8.421875" style="18" customWidth="1"/>
    <col min="5" max="5" width="7.8515625" style="39" customWidth="1"/>
    <col min="6" max="6" width="8.421875" style="39" customWidth="1"/>
    <col min="7" max="7" width="7.140625" style="18" customWidth="1"/>
    <col min="8" max="8" width="7.00390625" style="0" customWidth="1"/>
    <col min="9" max="9" width="19.7109375" style="19" customWidth="1"/>
    <col min="10" max="10" width="8.28125" style="39" customWidth="1"/>
    <col min="11" max="11" width="8.421875" style="39" customWidth="1"/>
    <col min="12" max="12" width="7.140625" style="18" customWidth="1"/>
    <col min="13" max="13" width="8.140625" style="18" customWidth="1"/>
    <col min="14" max="14" width="8.421875" style="18" customWidth="1"/>
    <col min="15" max="15" width="7.140625" style="19" customWidth="1"/>
    <col min="16" max="16" width="7.00390625" style="70" customWidth="1"/>
    <col min="17" max="17" width="19.7109375" style="19" customWidth="1"/>
    <col min="18" max="18" width="8.28125" style="39" customWidth="1"/>
    <col min="19" max="19" width="8.421875" style="39" customWidth="1"/>
    <col min="20" max="20" width="7.140625" style="18" customWidth="1"/>
    <col min="21" max="21" width="8.140625" style="18" customWidth="1"/>
    <col min="22" max="22" width="8.421875" style="18" customWidth="1"/>
    <col min="23" max="23" width="7.140625" style="19" customWidth="1"/>
    <col min="24" max="24" width="7.00390625" style="70" customWidth="1"/>
    <col min="25" max="25" width="19.7109375" style="19" customWidth="1"/>
    <col min="26" max="26" width="8.28125" style="39" customWidth="1"/>
    <col min="27" max="27" width="8.421875" style="39" customWidth="1"/>
    <col min="28" max="28" width="7.140625" style="18" customWidth="1"/>
    <col min="29" max="29" width="8.140625" style="18" customWidth="1"/>
    <col min="30" max="30" width="8.421875" style="18" customWidth="1"/>
    <col min="31" max="31" width="7.140625" style="19" customWidth="1"/>
    <col min="32" max="32" width="7.00390625" style="70" customWidth="1"/>
    <col min="33" max="33" width="19.7109375" style="19" customWidth="1"/>
    <col min="34" max="34" width="8.28125" style="39" customWidth="1"/>
    <col min="35" max="35" width="8.421875" style="39" customWidth="1"/>
    <col min="36" max="36" width="7.140625" style="18" customWidth="1"/>
    <col min="37" max="37" width="8.140625" style="18" customWidth="1"/>
    <col min="38" max="38" width="8.421875" style="18" customWidth="1"/>
    <col min="39" max="39" width="7.140625" style="19" customWidth="1"/>
    <col min="40" max="16384" width="9.140625" style="0" customWidth="1"/>
  </cols>
  <sheetData>
    <row r="1" spans="1:39" ht="15.75">
      <c r="A1" s="21" t="s">
        <v>0</v>
      </c>
      <c r="B1" s="23"/>
      <c r="C1" s="47" t="s">
        <v>1</v>
      </c>
      <c r="D1" s="22"/>
      <c r="E1" s="23"/>
      <c r="F1" s="47" t="s">
        <v>2</v>
      </c>
      <c r="G1" s="22"/>
      <c r="I1" s="21" t="s">
        <v>0</v>
      </c>
      <c r="J1" s="61"/>
      <c r="K1" s="60" t="s">
        <v>3</v>
      </c>
      <c r="L1" s="22"/>
      <c r="M1" s="23"/>
      <c r="N1" s="24" t="s">
        <v>4</v>
      </c>
      <c r="O1" s="22"/>
      <c r="Q1" s="21" t="s">
        <v>0</v>
      </c>
      <c r="R1" s="61"/>
      <c r="S1" s="60" t="s">
        <v>5</v>
      </c>
      <c r="T1" s="22"/>
      <c r="U1" s="23"/>
      <c r="V1" s="24" t="s">
        <v>6</v>
      </c>
      <c r="W1" s="22"/>
      <c r="Y1" s="21" t="s">
        <v>0</v>
      </c>
      <c r="Z1" s="61"/>
      <c r="AA1" s="60" t="s">
        <v>66</v>
      </c>
      <c r="AB1" s="22"/>
      <c r="AC1" s="23"/>
      <c r="AD1" s="24" t="s">
        <v>78</v>
      </c>
      <c r="AE1" s="22"/>
      <c r="AG1" s="21" t="s">
        <v>0</v>
      </c>
      <c r="AH1" s="61"/>
      <c r="AI1" s="60" t="s">
        <v>81</v>
      </c>
      <c r="AJ1" s="22"/>
      <c r="AK1" s="23"/>
      <c r="AL1" s="24" t="s">
        <v>82</v>
      </c>
      <c r="AM1" s="22"/>
    </row>
    <row r="2" spans="1:39" ht="12.75">
      <c r="A2" s="1"/>
      <c r="B2" s="42" t="s">
        <v>7</v>
      </c>
      <c r="C2" s="42" t="s">
        <v>8</v>
      </c>
      <c r="D2" s="54" t="s">
        <v>9</v>
      </c>
      <c r="E2" s="42" t="s">
        <v>7</v>
      </c>
      <c r="F2" s="42" t="s">
        <v>8</v>
      </c>
      <c r="G2" s="54" t="s">
        <v>9</v>
      </c>
      <c r="I2" s="1"/>
      <c r="J2" s="42" t="s">
        <v>7</v>
      </c>
      <c r="K2" s="42" t="s">
        <v>8</v>
      </c>
      <c r="L2" s="2" t="s">
        <v>9</v>
      </c>
      <c r="M2" s="3" t="s">
        <v>10</v>
      </c>
      <c r="N2" s="20" t="s">
        <v>11</v>
      </c>
      <c r="O2" s="2" t="s">
        <v>9</v>
      </c>
      <c r="Q2" s="1"/>
      <c r="R2" s="42" t="s">
        <v>7</v>
      </c>
      <c r="S2" s="42" t="s">
        <v>8</v>
      </c>
      <c r="T2" s="2" t="s">
        <v>9</v>
      </c>
      <c r="U2" s="3" t="s">
        <v>10</v>
      </c>
      <c r="V2" s="20" t="s">
        <v>11</v>
      </c>
      <c r="W2" s="2" t="s">
        <v>9</v>
      </c>
      <c r="Y2" s="1"/>
      <c r="Z2" s="42" t="s">
        <v>7</v>
      </c>
      <c r="AA2" s="42" t="s">
        <v>8</v>
      </c>
      <c r="AB2" s="2" t="s">
        <v>9</v>
      </c>
      <c r="AC2" s="3" t="s">
        <v>10</v>
      </c>
      <c r="AD2" s="20" t="s">
        <v>11</v>
      </c>
      <c r="AE2" s="2" t="s">
        <v>9</v>
      </c>
      <c r="AG2" s="1"/>
      <c r="AH2" s="42" t="s">
        <v>7</v>
      </c>
      <c r="AI2" s="42" t="s">
        <v>8</v>
      </c>
      <c r="AJ2" s="2" t="s">
        <v>9</v>
      </c>
      <c r="AK2" s="3" t="s">
        <v>10</v>
      </c>
      <c r="AL2" s="20" t="s">
        <v>11</v>
      </c>
      <c r="AM2" s="2" t="s">
        <v>9</v>
      </c>
    </row>
    <row r="3" spans="1:39" ht="12.75">
      <c r="A3" s="4" t="str">
        <f aca="true" t="shared" si="0" ref="A3:A14">I3</f>
        <v>Toktavgifter</v>
      </c>
      <c r="B3" s="25">
        <v>197520</v>
      </c>
      <c r="C3" s="7"/>
      <c r="D3" s="5">
        <f aca="true" t="shared" si="1" ref="D3:D12">SUM(B3:C3)</f>
        <v>197520</v>
      </c>
      <c r="E3" s="25">
        <v>202955</v>
      </c>
      <c r="F3" s="7"/>
      <c r="G3" s="5">
        <f aca="true" t="shared" si="2" ref="G3:G12">SUM(E3:F3)</f>
        <v>202955</v>
      </c>
      <c r="I3" s="4" t="s">
        <v>12</v>
      </c>
      <c r="J3" s="25">
        <v>224780</v>
      </c>
      <c r="K3" s="7"/>
      <c r="L3" s="5">
        <f aca="true" t="shared" si="3" ref="L3:L12">SUM(J3:K3)</f>
        <v>224780</v>
      </c>
      <c r="M3" s="6">
        <v>225000</v>
      </c>
      <c r="N3" s="7"/>
      <c r="O3" s="5">
        <f aca="true" t="shared" si="4" ref="O3:O12">SUM(M3:N3)</f>
        <v>225000</v>
      </c>
      <c r="Q3" s="4" t="s">
        <v>12</v>
      </c>
      <c r="R3" s="25">
        <v>200525.68</v>
      </c>
      <c r="S3" s="7"/>
      <c r="T3" s="5">
        <f aca="true" t="shared" si="5" ref="T3:T12">R3-S3</f>
        <v>200525.68</v>
      </c>
      <c r="U3" s="6">
        <v>210000</v>
      </c>
      <c r="V3" s="7"/>
      <c r="W3" s="5">
        <f aca="true" t="shared" si="6" ref="W3:W12">U3-V3</f>
        <v>210000</v>
      </c>
      <c r="Y3" s="4" t="s">
        <v>80</v>
      </c>
      <c r="Z3" s="25">
        <v>171825</v>
      </c>
      <c r="AA3" s="7">
        <v>1800</v>
      </c>
      <c r="AB3" s="5">
        <f aca="true" t="shared" si="7" ref="AB3:AB12">Z3-AA3</f>
        <v>170025</v>
      </c>
      <c r="AC3" s="6">
        <v>240000</v>
      </c>
      <c r="AD3" s="7"/>
      <c r="AE3" s="5">
        <f aca="true" t="shared" si="8" ref="AE3:AE12">AC3-AD3</f>
        <v>240000</v>
      </c>
      <c r="AG3" s="4" t="s">
        <v>83</v>
      </c>
      <c r="AH3" s="25">
        <v>262225</v>
      </c>
      <c r="AI3" s="7">
        <v>5500.4</v>
      </c>
      <c r="AJ3" s="5">
        <f aca="true" t="shared" si="9" ref="AJ3:AJ12">AH3-AI3</f>
        <v>256724.6</v>
      </c>
      <c r="AK3" s="6">
        <v>250000</v>
      </c>
      <c r="AL3" s="7">
        <v>5000</v>
      </c>
      <c r="AM3" s="5">
        <f aca="true" t="shared" si="10" ref="AM3:AM12">AK3-AL3</f>
        <v>245000</v>
      </c>
    </row>
    <row r="4" spans="1:39" ht="12.75">
      <c r="A4" s="4" t="str">
        <f t="shared" si="0"/>
        <v>Risør II, Vedlikehold &amp; drift</v>
      </c>
      <c r="B4" s="25"/>
      <c r="C4" s="25">
        <v>-13128</v>
      </c>
      <c r="D4" s="5">
        <f t="shared" si="1"/>
        <v>-13128</v>
      </c>
      <c r="E4" s="25"/>
      <c r="F4" s="25">
        <v>-17346.62</v>
      </c>
      <c r="G4" s="5">
        <f t="shared" si="2"/>
        <v>-17346.62</v>
      </c>
      <c r="I4" s="4" t="s">
        <v>13</v>
      </c>
      <c r="J4" s="25"/>
      <c r="K4" s="25">
        <v>-16171.86</v>
      </c>
      <c r="L4" s="5">
        <f t="shared" si="3"/>
        <v>-16171.86</v>
      </c>
      <c r="M4" s="6"/>
      <c r="N4" s="7">
        <v>-18000</v>
      </c>
      <c r="O4" s="5">
        <f t="shared" si="4"/>
        <v>-18000</v>
      </c>
      <c r="P4" s="70" t="s">
        <v>14</v>
      </c>
      <c r="Q4" s="4" t="s">
        <v>13</v>
      </c>
      <c r="R4" s="25"/>
      <c r="S4" s="25">
        <v>18915.38</v>
      </c>
      <c r="T4" s="5">
        <f t="shared" si="5"/>
        <v>-18915.38</v>
      </c>
      <c r="U4" s="6"/>
      <c r="V4" s="7">
        <v>20000</v>
      </c>
      <c r="W4" s="5">
        <f t="shared" si="6"/>
        <v>-20000</v>
      </c>
      <c r="X4" s="70" t="s">
        <v>14</v>
      </c>
      <c r="Y4" s="4" t="s">
        <v>13</v>
      </c>
      <c r="Z4" s="25"/>
      <c r="AA4" s="25">
        <v>9160.3</v>
      </c>
      <c r="AB4" s="5">
        <f t="shared" si="7"/>
        <v>-9160.3</v>
      </c>
      <c r="AC4" s="6"/>
      <c r="AD4" s="7">
        <v>10000</v>
      </c>
      <c r="AE4" s="5">
        <f t="shared" si="8"/>
        <v>-10000</v>
      </c>
      <c r="AF4" s="70" t="s">
        <v>14</v>
      </c>
      <c r="AG4" s="4" t="s">
        <v>13</v>
      </c>
      <c r="AH4" s="25"/>
      <c r="AI4" s="25">
        <v>8637.4</v>
      </c>
      <c r="AJ4" s="5">
        <f t="shared" si="9"/>
        <v>-8637.4</v>
      </c>
      <c r="AK4" s="6"/>
      <c r="AL4" s="7">
        <v>10000</v>
      </c>
      <c r="AM4" s="5">
        <f t="shared" si="10"/>
        <v>-10000</v>
      </c>
    </row>
    <row r="5" spans="1:39" ht="12.75">
      <c r="A5" s="4" t="str">
        <f t="shared" si="0"/>
        <v>Fornyelse av utstyr</v>
      </c>
      <c r="B5" s="25"/>
      <c r="C5" s="25">
        <v>-13505.1</v>
      </c>
      <c r="D5" s="5">
        <f t="shared" si="1"/>
        <v>-13505.1</v>
      </c>
      <c r="E5" s="25"/>
      <c r="F5" s="25">
        <v>-57712.52</v>
      </c>
      <c r="G5" s="5">
        <f t="shared" si="2"/>
        <v>-57712.52</v>
      </c>
      <c r="I5" s="4" t="s">
        <v>15</v>
      </c>
      <c r="J5" s="25"/>
      <c r="K5" s="25">
        <v>-45679.2</v>
      </c>
      <c r="L5" s="5">
        <f t="shared" si="3"/>
        <v>-45679.2</v>
      </c>
      <c r="M5" s="6"/>
      <c r="N5" s="7">
        <v>-60000</v>
      </c>
      <c r="O5" s="5">
        <f t="shared" si="4"/>
        <v>-60000</v>
      </c>
      <c r="Q5" s="4" t="s">
        <v>15</v>
      </c>
      <c r="R5" s="25"/>
      <c r="S5" s="25">
        <v>98000.11</v>
      </c>
      <c r="T5" s="5">
        <f t="shared" si="5"/>
        <v>-98000.11</v>
      </c>
      <c r="U5" s="6"/>
      <c r="V5" s="7">
        <v>60000</v>
      </c>
      <c r="W5" s="5">
        <f t="shared" si="6"/>
        <v>-60000</v>
      </c>
      <c r="Y5" s="4" t="s">
        <v>15</v>
      </c>
      <c r="Z5" s="25"/>
      <c r="AA5" s="25">
        <v>96884.47</v>
      </c>
      <c r="AB5" s="5">
        <f t="shared" si="7"/>
        <v>-96884.47</v>
      </c>
      <c r="AC5" s="6"/>
      <c r="AD5" s="7">
        <v>30000</v>
      </c>
      <c r="AE5" s="5">
        <f t="shared" si="8"/>
        <v>-30000</v>
      </c>
      <c r="AG5" s="4" t="s">
        <v>15</v>
      </c>
      <c r="AH5" s="25"/>
      <c r="AI5" s="25">
        <v>78907.45</v>
      </c>
      <c r="AJ5" s="5">
        <f t="shared" si="9"/>
        <v>-78907.45</v>
      </c>
      <c r="AK5" s="6"/>
      <c r="AL5" s="7">
        <v>50000</v>
      </c>
      <c r="AM5" s="5">
        <f t="shared" si="10"/>
        <v>-50000</v>
      </c>
    </row>
    <row r="6" spans="1:39" ht="12.75">
      <c r="A6" s="4" t="str">
        <f t="shared" si="0"/>
        <v>Diesel</v>
      </c>
      <c r="B6" s="25"/>
      <c r="C6" s="7">
        <v>-7812.5</v>
      </c>
      <c r="D6" s="5">
        <f t="shared" si="1"/>
        <v>-7812.5</v>
      </c>
      <c r="E6" s="25">
        <v>7017.6</v>
      </c>
      <c r="F6" s="7">
        <v>-13575.05</v>
      </c>
      <c r="G6" s="5">
        <f t="shared" si="2"/>
        <v>-6557.449999999999</v>
      </c>
      <c r="I6" s="4" t="s">
        <v>16</v>
      </c>
      <c r="J6" s="25">
        <v>1791</v>
      </c>
      <c r="K6" s="7">
        <v>-16548.42</v>
      </c>
      <c r="L6" s="5">
        <f t="shared" si="3"/>
        <v>-14757.419999999998</v>
      </c>
      <c r="M6" s="6"/>
      <c r="N6" s="7">
        <v>-15000</v>
      </c>
      <c r="O6" s="5">
        <f t="shared" si="4"/>
        <v>-15000</v>
      </c>
      <c r="Q6" s="4" t="s">
        <v>16</v>
      </c>
      <c r="R6" s="25">
        <v>4630</v>
      </c>
      <c r="S6" s="7">
        <v>15027.34</v>
      </c>
      <c r="T6" s="5">
        <f t="shared" si="5"/>
        <v>-10397.34</v>
      </c>
      <c r="U6" s="6"/>
      <c r="V6" s="7">
        <v>15000</v>
      </c>
      <c r="W6" s="5">
        <f t="shared" si="6"/>
        <v>-15000</v>
      </c>
      <c r="Y6" s="4" t="s">
        <v>16</v>
      </c>
      <c r="Z6" s="25">
        <v>4323</v>
      </c>
      <c r="AA6" s="7">
        <v>11722.26</v>
      </c>
      <c r="AB6" s="5">
        <f t="shared" si="7"/>
        <v>-7399.26</v>
      </c>
      <c r="AC6" s="6"/>
      <c r="AD6" s="7">
        <v>10000</v>
      </c>
      <c r="AE6" s="5">
        <f t="shared" si="8"/>
        <v>-10000</v>
      </c>
      <c r="AG6" s="4" t="s">
        <v>16</v>
      </c>
      <c r="AH6" s="25">
        <v>8060</v>
      </c>
      <c r="AI6" s="7">
        <v>11524.67</v>
      </c>
      <c r="AJ6" s="5">
        <f t="shared" si="9"/>
        <v>-3464.67</v>
      </c>
      <c r="AK6" s="6"/>
      <c r="AL6" s="7">
        <v>5000</v>
      </c>
      <c r="AM6" s="5">
        <f t="shared" si="10"/>
        <v>-5000</v>
      </c>
    </row>
    <row r="7" spans="1:39" ht="12.75">
      <c r="A7" s="4" t="str">
        <f t="shared" si="0"/>
        <v>Mannskapsutgifter</v>
      </c>
      <c r="B7" s="25"/>
      <c r="C7" s="25">
        <v>-12804</v>
      </c>
      <c r="D7" s="5">
        <f t="shared" si="1"/>
        <v>-12804</v>
      </c>
      <c r="E7" s="25"/>
      <c r="F7" s="25">
        <v>-36346</v>
      </c>
      <c r="G7" s="5">
        <f t="shared" si="2"/>
        <v>-36346</v>
      </c>
      <c r="I7" s="4" t="s">
        <v>17</v>
      </c>
      <c r="J7" s="25"/>
      <c r="K7" s="25">
        <v>-28015</v>
      </c>
      <c r="L7" s="5">
        <f t="shared" si="3"/>
        <v>-28015</v>
      </c>
      <c r="M7" s="6"/>
      <c r="N7" s="7">
        <v>-25000</v>
      </c>
      <c r="O7" s="5">
        <f t="shared" si="4"/>
        <v>-25000</v>
      </c>
      <c r="Q7" s="4" t="s">
        <v>17</v>
      </c>
      <c r="R7" s="25"/>
      <c r="S7" s="25">
        <v>30475</v>
      </c>
      <c r="T7" s="5">
        <f t="shared" si="5"/>
        <v>-30475</v>
      </c>
      <c r="U7" s="6"/>
      <c r="V7" s="7">
        <v>60000</v>
      </c>
      <c r="W7" s="5">
        <f t="shared" si="6"/>
        <v>-60000</v>
      </c>
      <c r="Y7" s="4" t="s">
        <v>76</v>
      </c>
      <c r="Z7" s="25"/>
      <c r="AA7" s="25">
        <v>81863</v>
      </c>
      <c r="AB7" s="5">
        <f t="shared" si="7"/>
        <v>-81863</v>
      </c>
      <c r="AC7" s="6"/>
      <c r="AD7" s="7">
        <v>85000</v>
      </c>
      <c r="AE7" s="5">
        <f t="shared" si="8"/>
        <v>-85000</v>
      </c>
      <c r="AG7" s="4" t="s">
        <v>76</v>
      </c>
      <c r="AH7" s="25"/>
      <c r="AI7" s="25">
        <v>153476</v>
      </c>
      <c r="AJ7" s="5">
        <f t="shared" si="9"/>
        <v>-153476</v>
      </c>
      <c r="AK7" s="6"/>
      <c r="AL7" s="7">
        <v>150000</v>
      </c>
      <c r="AM7" s="5">
        <f t="shared" si="10"/>
        <v>-150000</v>
      </c>
    </row>
    <row r="8" spans="1:39" ht="12.75">
      <c r="A8" s="4" t="str">
        <f t="shared" si="0"/>
        <v>Sivilarbeider</v>
      </c>
      <c r="B8" s="25"/>
      <c r="C8" s="25">
        <v>-47100</v>
      </c>
      <c r="D8" s="5">
        <f t="shared" si="1"/>
        <v>-47100</v>
      </c>
      <c r="E8" s="25"/>
      <c r="F8" s="25">
        <v>-1600</v>
      </c>
      <c r="G8" s="5">
        <f t="shared" si="2"/>
        <v>-1600</v>
      </c>
      <c r="I8" s="4" t="s">
        <v>18</v>
      </c>
      <c r="J8" s="25"/>
      <c r="K8" s="25">
        <v>-20550</v>
      </c>
      <c r="L8" s="5">
        <f t="shared" si="3"/>
        <v>-20550</v>
      </c>
      <c r="M8" s="6"/>
      <c r="N8" s="7">
        <v>-28000</v>
      </c>
      <c r="O8" s="5">
        <f t="shared" si="4"/>
        <v>-28000</v>
      </c>
      <c r="Q8" s="4" t="s">
        <v>18</v>
      </c>
      <c r="R8" s="25"/>
      <c r="S8" s="25">
        <v>29950</v>
      </c>
      <c r="T8" s="5">
        <f t="shared" si="5"/>
        <v>-29950</v>
      </c>
      <c r="U8" s="6"/>
      <c r="V8" s="7"/>
      <c r="W8" s="5">
        <f t="shared" si="6"/>
        <v>0</v>
      </c>
      <c r="Y8" s="74" t="s">
        <v>75</v>
      </c>
      <c r="Z8" s="25"/>
      <c r="AA8" s="25"/>
      <c r="AB8" s="5">
        <f t="shared" si="7"/>
        <v>0</v>
      </c>
      <c r="AC8" s="6"/>
      <c r="AD8" s="7">
        <v>70000</v>
      </c>
      <c r="AE8" s="5">
        <f t="shared" si="8"/>
        <v>-70000</v>
      </c>
      <c r="AG8" s="75" t="s">
        <v>75</v>
      </c>
      <c r="AH8" s="25"/>
      <c r="AI8" s="25"/>
      <c r="AJ8" s="5">
        <f t="shared" si="9"/>
        <v>0</v>
      </c>
      <c r="AK8" s="6">
        <v>50000</v>
      </c>
      <c r="AL8" s="7">
        <v>80000</v>
      </c>
      <c r="AM8" s="5">
        <f t="shared" si="10"/>
        <v>-30000</v>
      </c>
    </row>
    <row r="9" spans="1:39" ht="12.75">
      <c r="A9" s="4" t="str">
        <f t="shared" si="0"/>
        <v>Tlf, bilg.,husleie, kontorrek m.m.</v>
      </c>
      <c r="B9" s="25"/>
      <c r="C9" s="7">
        <v>-9115</v>
      </c>
      <c r="D9" s="5">
        <f t="shared" si="1"/>
        <v>-9115</v>
      </c>
      <c r="E9" s="25"/>
      <c r="F9" s="7">
        <v>-9666.5</v>
      </c>
      <c r="G9" s="5">
        <f t="shared" si="2"/>
        <v>-9666.5</v>
      </c>
      <c r="I9" s="4" t="s">
        <v>19</v>
      </c>
      <c r="J9" s="25"/>
      <c r="K9" s="7">
        <v>-11551.6</v>
      </c>
      <c r="L9" s="5">
        <f t="shared" si="3"/>
        <v>-11551.6</v>
      </c>
      <c r="M9" s="6"/>
      <c r="N9" s="7">
        <v>-12000</v>
      </c>
      <c r="O9" s="5">
        <f t="shared" si="4"/>
        <v>-12000</v>
      </c>
      <c r="Q9" s="4" t="s">
        <v>19</v>
      </c>
      <c r="R9" s="25"/>
      <c r="S9" s="7">
        <v>14421.98</v>
      </c>
      <c r="T9" s="5">
        <f t="shared" si="5"/>
        <v>-14421.98</v>
      </c>
      <c r="U9" s="6"/>
      <c r="V9" s="7">
        <v>15000</v>
      </c>
      <c r="W9" s="5">
        <f t="shared" si="6"/>
        <v>-15000</v>
      </c>
      <c r="Y9" s="4" t="s">
        <v>77</v>
      </c>
      <c r="Z9" s="25"/>
      <c r="AA9" s="7">
        <v>9400.65</v>
      </c>
      <c r="AB9" s="5">
        <f t="shared" si="7"/>
        <v>-9400.65</v>
      </c>
      <c r="AC9" s="6"/>
      <c r="AD9" s="7">
        <v>10000</v>
      </c>
      <c r="AE9" s="5">
        <f t="shared" si="8"/>
        <v>-10000</v>
      </c>
      <c r="AG9" s="4" t="s">
        <v>77</v>
      </c>
      <c r="AH9" s="25"/>
      <c r="AI9" s="7">
        <v>6621.6</v>
      </c>
      <c r="AJ9" s="5">
        <f t="shared" si="9"/>
        <v>-6621.6</v>
      </c>
      <c r="AK9" s="6"/>
      <c r="AL9" s="7">
        <v>7000</v>
      </c>
      <c r="AM9" s="5">
        <f t="shared" si="10"/>
        <v>-7000</v>
      </c>
    </row>
    <row r="10" spans="1:39" ht="12.75">
      <c r="A10" s="4" t="str">
        <f t="shared" si="0"/>
        <v>Regnskap</v>
      </c>
      <c r="B10" s="25"/>
      <c r="C10" s="7">
        <v>0</v>
      </c>
      <c r="D10" s="5">
        <f t="shared" si="1"/>
        <v>0</v>
      </c>
      <c r="E10" s="25"/>
      <c r="F10" s="7">
        <v>-12300</v>
      </c>
      <c r="G10" s="5">
        <f t="shared" si="2"/>
        <v>-12300</v>
      </c>
      <c r="I10" s="4" t="s">
        <v>20</v>
      </c>
      <c r="J10" s="25"/>
      <c r="K10" s="7">
        <v>-16252</v>
      </c>
      <c r="L10" s="5">
        <f t="shared" si="3"/>
        <v>-16252</v>
      </c>
      <c r="M10" s="6"/>
      <c r="N10" s="7">
        <v>-15000</v>
      </c>
      <c r="O10" s="5">
        <f t="shared" si="4"/>
        <v>-15000</v>
      </c>
      <c r="Q10" s="4" t="s">
        <v>20</v>
      </c>
      <c r="R10" s="25"/>
      <c r="S10" s="7">
        <v>9117</v>
      </c>
      <c r="T10" s="5">
        <f t="shared" si="5"/>
        <v>-9117</v>
      </c>
      <c r="U10" s="6"/>
      <c r="V10" s="7">
        <v>10000</v>
      </c>
      <c r="W10" s="5">
        <f t="shared" si="6"/>
        <v>-10000</v>
      </c>
      <c r="Y10" s="4" t="s">
        <v>20</v>
      </c>
      <c r="Z10" s="25"/>
      <c r="AA10" s="7">
        <v>10000</v>
      </c>
      <c r="AB10" s="5">
        <f t="shared" si="7"/>
        <v>-10000</v>
      </c>
      <c r="AC10" s="6"/>
      <c r="AD10" s="7">
        <v>10000</v>
      </c>
      <c r="AE10" s="5">
        <f t="shared" si="8"/>
        <v>-10000</v>
      </c>
      <c r="AG10" s="4" t="s">
        <v>20</v>
      </c>
      <c r="AH10" s="25"/>
      <c r="AI10" s="7">
        <v>8640</v>
      </c>
      <c r="AJ10" s="5">
        <f t="shared" si="9"/>
        <v>-8640</v>
      </c>
      <c r="AK10" s="6"/>
      <c r="AL10" s="7">
        <v>9000</v>
      </c>
      <c r="AM10" s="5">
        <f t="shared" si="10"/>
        <v>-9000</v>
      </c>
    </row>
    <row r="11" spans="1:39" ht="12.75">
      <c r="A11" s="4" t="str">
        <f t="shared" si="0"/>
        <v>Forsikring</v>
      </c>
      <c r="B11" s="25"/>
      <c r="C11" s="7">
        <v>-20600</v>
      </c>
      <c r="D11" s="5">
        <f t="shared" si="1"/>
        <v>-20600</v>
      </c>
      <c r="E11" s="25"/>
      <c r="F11" s="7">
        <v>-20660</v>
      </c>
      <c r="G11" s="5">
        <f t="shared" si="2"/>
        <v>-20660</v>
      </c>
      <c r="I11" s="4" t="s">
        <v>21</v>
      </c>
      <c r="J11" s="25"/>
      <c r="K11" s="7">
        <v>-21328</v>
      </c>
      <c r="L11" s="5">
        <f t="shared" si="3"/>
        <v>-21328</v>
      </c>
      <c r="M11" s="6"/>
      <c r="N11" s="7">
        <v>-22000</v>
      </c>
      <c r="O11" s="5">
        <f t="shared" si="4"/>
        <v>-22000</v>
      </c>
      <c r="Q11" s="4" t="s">
        <v>21</v>
      </c>
      <c r="R11" s="25"/>
      <c r="S11" s="7">
        <v>21693</v>
      </c>
      <c r="T11" s="5">
        <f t="shared" si="5"/>
        <v>-21693</v>
      </c>
      <c r="U11" s="6"/>
      <c r="V11" s="7">
        <v>22000</v>
      </c>
      <c r="W11" s="5">
        <f t="shared" si="6"/>
        <v>-22000</v>
      </c>
      <c r="Y11" s="4" t="s">
        <v>21</v>
      </c>
      <c r="Z11" s="25"/>
      <c r="AA11" s="7">
        <v>19627</v>
      </c>
      <c r="AB11" s="5">
        <f t="shared" si="7"/>
        <v>-19627</v>
      </c>
      <c r="AC11" s="6"/>
      <c r="AD11" s="7">
        <v>30000</v>
      </c>
      <c r="AE11" s="5">
        <f t="shared" si="8"/>
        <v>-30000</v>
      </c>
      <c r="AG11" s="4" t="s">
        <v>21</v>
      </c>
      <c r="AH11" s="25"/>
      <c r="AI11" s="7">
        <v>20051</v>
      </c>
      <c r="AJ11" s="5">
        <f t="shared" si="9"/>
        <v>-20051</v>
      </c>
      <c r="AK11" s="6"/>
      <c r="AL11" s="7">
        <v>30000</v>
      </c>
      <c r="AM11" s="5">
        <f t="shared" si="10"/>
        <v>-30000</v>
      </c>
    </row>
    <row r="12" spans="1:39" ht="12.75">
      <c r="A12" s="4" t="str">
        <f t="shared" si="0"/>
        <v>Andre utg.</v>
      </c>
      <c r="B12" s="25"/>
      <c r="C12" s="7">
        <v>-15388.41</v>
      </c>
      <c r="D12" s="5">
        <f t="shared" si="1"/>
        <v>-15388.41</v>
      </c>
      <c r="E12" s="25"/>
      <c r="F12" s="7">
        <v>-4866.34</v>
      </c>
      <c r="G12" s="5">
        <f t="shared" si="2"/>
        <v>-4866.34</v>
      </c>
      <c r="I12" s="4" t="s">
        <v>22</v>
      </c>
      <c r="J12" s="25"/>
      <c r="K12" s="7">
        <v>-6324.9</v>
      </c>
      <c r="L12" s="5">
        <f t="shared" si="3"/>
        <v>-6324.9</v>
      </c>
      <c r="M12" s="6"/>
      <c r="N12" s="7">
        <v>-6000</v>
      </c>
      <c r="O12" s="5">
        <f t="shared" si="4"/>
        <v>-6000</v>
      </c>
      <c r="P12" s="70" t="s">
        <v>23</v>
      </c>
      <c r="Q12" s="4" t="s">
        <v>22</v>
      </c>
      <c r="R12" s="25"/>
      <c r="S12" s="7">
        <v>2319.65</v>
      </c>
      <c r="T12" s="5">
        <f t="shared" si="5"/>
        <v>-2319.65</v>
      </c>
      <c r="U12" s="6"/>
      <c r="V12" s="7">
        <v>5000</v>
      </c>
      <c r="W12" s="5">
        <f t="shared" si="6"/>
        <v>-5000</v>
      </c>
      <c r="X12" s="70" t="s">
        <v>72</v>
      </c>
      <c r="Y12" s="4" t="s">
        <v>67</v>
      </c>
      <c r="Z12" s="25">
        <v>738.4</v>
      </c>
      <c r="AA12" s="7">
        <v>5315</v>
      </c>
      <c r="AB12" s="5">
        <f t="shared" si="7"/>
        <v>-4576.6</v>
      </c>
      <c r="AC12" s="6"/>
      <c r="AD12" s="7">
        <v>5000</v>
      </c>
      <c r="AE12" s="5">
        <f t="shared" si="8"/>
        <v>-5000</v>
      </c>
      <c r="AF12" s="70" t="s">
        <v>72</v>
      </c>
      <c r="AG12" s="1" t="s">
        <v>67</v>
      </c>
      <c r="AH12" s="25"/>
      <c r="AI12" s="7">
        <v>6017.98</v>
      </c>
      <c r="AJ12" s="5">
        <f t="shared" si="9"/>
        <v>-6017.98</v>
      </c>
      <c r="AK12" s="6"/>
      <c r="AL12" s="7">
        <v>6000</v>
      </c>
      <c r="AM12" s="5">
        <f t="shared" si="10"/>
        <v>-6000</v>
      </c>
    </row>
    <row r="13" spans="1:39" ht="12.75">
      <c r="A13" s="16" t="str">
        <f t="shared" si="0"/>
        <v>Sum drift "Risør II"</v>
      </c>
      <c r="B13" s="55">
        <f aca="true" t="shared" si="11" ref="B13:G13">SUM(B3:B12)</f>
        <v>197520</v>
      </c>
      <c r="C13" s="38">
        <f t="shared" si="11"/>
        <v>-139453.01</v>
      </c>
      <c r="D13" s="48">
        <f t="shared" si="11"/>
        <v>58066.98999999999</v>
      </c>
      <c r="E13" s="55">
        <f t="shared" si="11"/>
        <v>209972.6</v>
      </c>
      <c r="F13" s="38">
        <f t="shared" si="11"/>
        <v>-174073.03</v>
      </c>
      <c r="G13" s="48">
        <f t="shared" si="11"/>
        <v>35899.57000000002</v>
      </c>
      <c r="I13" s="16" t="s">
        <v>24</v>
      </c>
      <c r="J13" s="55">
        <f aca="true" t="shared" si="12" ref="J13:O13">SUM(J3:J12)</f>
        <v>226571</v>
      </c>
      <c r="K13" s="38">
        <f t="shared" si="12"/>
        <v>-182420.97999999998</v>
      </c>
      <c r="L13" s="48">
        <f t="shared" si="12"/>
        <v>44150.02000000001</v>
      </c>
      <c r="M13" s="55">
        <f t="shared" si="12"/>
        <v>225000</v>
      </c>
      <c r="N13" s="38">
        <f t="shared" si="12"/>
        <v>-201000</v>
      </c>
      <c r="O13" s="48">
        <f t="shared" si="12"/>
        <v>24000</v>
      </c>
      <c r="Q13" s="16" t="s">
        <v>24</v>
      </c>
      <c r="R13" s="55">
        <f aca="true" t="shared" si="13" ref="R13:W13">SUM(R3:R12)</f>
        <v>205155.68</v>
      </c>
      <c r="S13" s="38">
        <f t="shared" si="13"/>
        <v>239919.46000000002</v>
      </c>
      <c r="T13" s="48">
        <f t="shared" si="13"/>
        <v>-34763.780000000006</v>
      </c>
      <c r="U13" s="55">
        <f t="shared" si="13"/>
        <v>210000</v>
      </c>
      <c r="V13" s="38">
        <f t="shared" si="13"/>
        <v>207000</v>
      </c>
      <c r="W13" s="48">
        <f t="shared" si="13"/>
        <v>3000</v>
      </c>
      <c r="Y13" s="16" t="s">
        <v>24</v>
      </c>
      <c r="Z13" s="55">
        <f aca="true" t="shared" si="14" ref="Z13:AE13">SUM(Z3:Z12)</f>
        <v>176886.4</v>
      </c>
      <c r="AA13" s="38">
        <f t="shared" si="14"/>
        <v>245772.68</v>
      </c>
      <c r="AB13" s="48">
        <f t="shared" si="14"/>
        <v>-68886.28</v>
      </c>
      <c r="AC13" s="55">
        <f t="shared" si="14"/>
        <v>240000</v>
      </c>
      <c r="AD13" s="38">
        <f t="shared" si="14"/>
        <v>260000</v>
      </c>
      <c r="AE13" s="48">
        <f t="shared" si="14"/>
        <v>-20000</v>
      </c>
      <c r="AG13" s="16" t="s">
        <v>24</v>
      </c>
      <c r="AH13" s="55">
        <f aca="true" t="shared" si="15" ref="AH13:AM13">SUM(AH3:AH12)</f>
        <v>270285</v>
      </c>
      <c r="AI13" s="38">
        <f t="shared" si="15"/>
        <v>299376.49999999994</v>
      </c>
      <c r="AJ13" s="48">
        <f t="shared" si="15"/>
        <v>-29091.50000000001</v>
      </c>
      <c r="AK13" s="55">
        <f t="shared" si="15"/>
        <v>300000</v>
      </c>
      <c r="AL13" s="38">
        <f t="shared" si="15"/>
        <v>352000</v>
      </c>
      <c r="AM13" s="48">
        <f t="shared" si="15"/>
        <v>-52000</v>
      </c>
    </row>
    <row r="14" spans="1:39" ht="12.75">
      <c r="A14" s="4" t="str">
        <f t="shared" si="0"/>
        <v>Salg halvmodeller</v>
      </c>
      <c r="B14" s="25">
        <v>74013.12</v>
      </c>
      <c r="C14" s="7">
        <v>-18147.05</v>
      </c>
      <c r="D14" s="5">
        <f aca="true" t="shared" si="16" ref="D14:D23">SUM(B14:C14)</f>
        <v>55866.06999999999</v>
      </c>
      <c r="E14" s="25">
        <v>40519.67</v>
      </c>
      <c r="F14" s="7">
        <v>-15200</v>
      </c>
      <c r="G14" s="5">
        <f aca="true" t="shared" si="17" ref="G14:G23">SUM(E14:F14)</f>
        <v>25319.67</v>
      </c>
      <c r="I14" s="4" t="s">
        <v>25</v>
      </c>
      <c r="J14" s="25">
        <v>4588.62</v>
      </c>
      <c r="K14" s="7"/>
      <c r="L14" s="5">
        <f aca="true" t="shared" si="18" ref="L14:L23">SUM(J14:K14)</f>
        <v>4588.62</v>
      </c>
      <c r="M14" s="6" t="s">
        <v>26</v>
      </c>
      <c r="N14" s="7"/>
      <c r="O14" s="5">
        <f aca="true" t="shared" si="19" ref="O14:O23">SUM(M14:N14)</f>
        <v>0</v>
      </c>
      <c r="Q14" s="4" t="s">
        <v>70</v>
      </c>
      <c r="R14" s="25">
        <v>34366</v>
      </c>
      <c r="S14" s="7">
        <v>24348.72</v>
      </c>
      <c r="T14" s="5">
        <f aca="true" t="shared" si="20" ref="T14:T23">R14-S14</f>
        <v>10017.279999999999</v>
      </c>
      <c r="U14" s="6"/>
      <c r="V14" s="7"/>
      <c r="W14" s="5"/>
      <c r="Y14" s="4" t="s">
        <v>68</v>
      </c>
      <c r="Z14" s="25">
        <v>0</v>
      </c>
      <c r="AA14" s="7"/>
      <c r="AB14" s="5">
        <f aca="true" t="shared" si="21" ref="AB14:AB23">Z14-AA14</f>
        <v>0</v>
      </c>
      <c r="AC14" s="6"/>
      <c r="AD14" s="7"/>
      <c r="AE14" s="5"/>
      <c r="AG14" s="4" t="s">
        <v>68</v>
      </c>
      <c r="AH14" s="25">
        <v>4060</v>
      </c>
      <c r="AI14" s="7">
        <v>2455.5</v>
      </c>
      <c r="AJ14" s="5">
        <f aca="true" t="shared" si="22" ref="AJ14:AJ23">AH14-AI14</f>
        <v>1604.5</v>
      </c>
      <c r="AK14" s="6"/>
      <c r="AL14" s="7"/>
      <c r="AM14" s="5"/>
    </row>
    <row r="15" spans="1:39" ht="12.75">
      <c r="A15" s="4" t="s">
        <v>27</v>
      </c>
      <c r="B15" s="25">
        <v>4396</v>
      </c>
      <c r="C15" s="7">
        <v>-13300</v>
      </c>
      <c r="D15" s="5">
        <f t="shared" si="16"/>
        <v>-8904</v>
      </c>
      <c r="E15" s="25"/>
      <c r="F15" s="7"/>
      <c r="G15" s="5">
        <f t="shared" si="17"/>
        <v>0</v>
      </c>
      <c r="I15" s="4" t="s">
        <v>28</v>
      </c>
      <c r="J15" s="25">
        <v>147.15</v>
      </c>
      <c r="K15" s="7">
        <v>-17851.81</v>
      </c>
      <c r="L15" s="5">
        <f t="shared" si="18"/>
        <v>-17704.66</v>
      </c>
      <c r="M15" s="6"/>
      <c r="N15" s="7"/>
      <c r="O15" s="5">
        <f t="shared" si="19"/>
        <v>0</v>
      </c>
      <c r="Q15" s="4" t="s">
        <v>29</v>
      </c>
      <c r="R15" s="25">
        <v>1360</v>
      </c>
      <c r="S15" s="7">
        <v>4487</v>
      </c>
      <c r="T15" s="5">
        <f t="shared" si="20"/>
        <v>-3127</v>
      </c>
      <c r="U15" s="6"/>
      <c r="V15" s="7">
        <v>3000</v>
      </c>
      <c r="W15" s="5">
        <f>U15-V15</f>
        <v>-3000</v>
      </c>
      <c r="Y15" s="4" t="s">
        <v>69</v>
      </c>
      <c r="Z15" s="25"/>
      <c r="AA15" s="7">
        <v>17567</v>
      </c>
      <c r="AB15" s="5">
        <f t="shared" si="21"/>
        <v>-17567</v>
      </c>
      <c r="AC15" s="6"/>
      <c r="AD15" s="7">
        <v>20000</v>
      </c>
      <c r="AE15" s="5">
        <f>AC15-AD15</f>
        <v>-20000</v>
      </c>
      <c r="AG15" s="4" t="s">
        <v>69</v>
      </c>
      <c r="AH15" s="25"/>
      <c r="AI15" s="7">
        <v>43785.09</v>
      </c>
      <c r="AJ15" s="5">
        <f t="shared" si="22"/>
        <v>-43785.09</v>
      </c>
      <c r="AK15" s="6"/>
      <c r="AL15" s="7">
        <v>15000</v>
      </c>
      <c r="AM15" s="5">
        <f>AK15-AL15</f>
        <v>-15000</v>
      </c>
    </row>
    <row r="16" spans="1:39" ht="12.75">
      <c r="A16" s="4" t="str">
        <f>I16</f>
        <v>Andelsbrev</v>
      </c>
      <c r="B16" s="25">
        <v>1400</v>
      </c>
      <c r="C16" s="7"/>
      <c r="D16" s="5">
        <f t="shared" si="16"/>
        <v>1400</v>
      </c>
      <c r="E16" s="25">
        <v>2700</v>
      </c>
      <c r="F16" s="7"/>
      <c r="G16" s="5">
        <f t="shared" si="17"/>
        <v>2700</v>
      </c>
      <c r="I16" s="4" t="s">
        <v>30</v>
      </c>
      <c r="J16" s="25">
        <v>2650</v>
      </c>
      <c r="K16" s="7"/>
      <c r="L16" s="5">
        <f t="shared" si="18"/>
        <v>2650</v>
      </c>
      <c r="M16" s="6">
        <v>5000</v>
      </c>
      <c r="N16" s="7"/>
      <c r="O16" s="5">
        <f t="shared" si="19"/>
        <v>5000</v>
      </c>
      <c r="Q16" s="4" t="s">
        <v>30</v>
      </c>
      <c r="R16" s="25">
        <v>2000</v>
      </c>
      <c r="S16" s="7"/>
      <c r="T16" s="5">
        <f t="shared" si="20"/>
        <v>2000</v>
      </c>
      <c r="U16" s="6">
        <v>2000</v>
      </c>
      <c r="V16" s="7"/>
      <c r="W16" s="5">
        <f>U16-V16</f>
        <v>2000</v>
      </c>
      <c r="Y16" s="4" t="s">
        <v>30</v>
      </c>
      <c r="Z16" s="25">
        <v>2400</v>
      </c>
      <c r="AA16" s="7"/>
      <c r="AB16" s="5">
        <f t="shared" si="21"/>
        <v>2400</v>
      </c>
      <c r="AC16" s="6">
        <v>2000</v>
      </c>
      <c r="AD16" s="7"/>
      <c r="AE16" s="5">
        <f>AC16-AD16</f>
        <v>2000</v>
      </c>
      <c r="AG16" s="4" t="s">
        <v>30</v>
      </c>
      <c r="AH16" s="25">
        <v>1400</v>
      </c>
      <c r="AI16" s="7"/>
      <c r="AJ16" s="5">
        <f t="shared" si="22"/>
        <v>1400</v>
      </c>
      <c r="AK16" s="6">
        <v>2000</v>
      </c>
      <c r="AL16" s="7"/>
      <c r="AM16" s="5">
        <f>AK16-AL16</f>
        <v>2000</v>
      </c>
    </row>
    <row r="17" spans="1:39" ht="12.75">
      <c r="A17" s="46" t="s">
        <v>31</v>
      </c>
      <c r="B17" s="25">
        <v>21297</v>
      </c>
      <c r="C17" s="7"/>
      <c r="D17" s="5">
        <f t="shared" si="16"/>
        <v>21297</v>
      </c>
      <c r="E17" s="25">
        <v>34478.69</v>
      </c>
      <c r="F17" s="7"/>
      <c r="G17" s="5">
        <f t="shared" si="17"/>
        <v>34478.69</v>
      </c>
      <c r="I17" s="8" t="s">
        <v>32</v>
      </c>
      <c r="J17" s="33">
        <v>32663</v>
      </c>
      <c r="K17" s="7">
        <v>-6107.72</v>
      </c>
      <c r="L17" s="5">
        <f t="shared" si="18"/>
        <v>26555.28</v>
      </c>
      <c r="M17" s="32">
        <v>99000</v>
      </c>
      <c r="N17" s="30"/>
      <c r="O17" s="5">
        <f t="shared" si="19"/>
        <v>99000</v>
      </c>
      <c r="Q17" s="8" t="s">
        <v>32</v>
      </c>
      <c r="R17" s="33">
        <v>59743.7</v>
      </c>
      <c r="S17" s="7"/>
      <c r="T17" s="5">
        <f t="shared" si="20"/>
        <v>59743.7</v>
      </c>
      <c r="U17" s="32">
        <v>84000</v>
      </c>
      <c r="V17" s="30"/>
      <c r="W17" s="5">
        <f>U17-V17</f>
        <v>84000</v>
      </c>
      <c r="Y17" s="8" t="s">
        <v>32</v>
      </c>
      <c r="Z17" s="33">
        <v>89232.1</v>
      </c>
      <c r="AA17" s="7"/>
      <c r="AB17" s="5">
        <f t="shared" si="21"/>
        <v>89232.1</v>
      </c>
      <c r="AC17" s="32">
        <v>90000</v>
      </c>
      <c r="AD17" s="30"/>
      <c r="AE17" s="5">
        <f>AC17-AD17</f>
        <v>90000</v>
      </c>
      <c r="AG17" s="8" t="s">
        <v>32</v>
      </c>
      <c r="AH17" s="33">
        <v>77447.26</v>
      </c>
      <c r="AI17" s="7"/>
      <c r="AJ17" s="5">
        <f t="shared" si="22"/>
        <v>77447.26</v>
      </c>
      <c r="AK17" s="32">
        <v>100000</v>
      </c>
      <c r="AL17" s="30"/>
      <c r="AM17" s="5">
        <f>AK17-AL17</f>
        <v>100000</v>
      </c>
    </row>
    <row r="18" spans="1:39" ht="12.75">
      <c r="A18" s="4" t="str">
        <f>I18</f>
        <v>Møter, lodds., kont.</v>
      </c>
      <c r="B18" s="25">
        <v>21382.04</v>
      </c>
      <c r="C18" s="7">
        <v>-5604.65</v>
      </c>
      <c r="D18" s="5">
        <f t="shared" si="16"/>
        <v>15777.390000000001</v>
      </c>
      <c r="E18" s="25">
        <v>39768.79</v>
      </c>
      <c r="F18" s="7">
        <v>-24176.11</v>
      </c>
      <c r="G18" s="5">
        <f t="shared" si="17"/>
        <v>15592.68</v>
      </c>
      <c r="I18" s="4" t="s">
        <v>33</v>
      </c>
      <c r="J18" s="25"/>
      <c r="K18" s="7"/>
      <c r="L18" s="5">
        <f t="shared" si="18"/>
        <v>0</v>
      </c>
      <c r="M18" s="6" t="s">
        <v>26</v>
      </c>
      <c r="N18" s="7"/>
      <c r="O18" s="5">
        <f t="shared" si="19"/>
        <v>0</v>
      </c>
      <c r="Q18" s="4" t="s">
        <v>33</v>
      </c>
      <c r="R18" s="25"/>
      <c r="S18" s="7"/>
      <c r="T18" s="5">
        <f t="shared" si="20"/>
        <v>0</v>
      </c>
      <c r="U18" s="6" t="s">
        <v>26</v>
      </c>
      <c r="V18" s="7"/>
      <c r="W18" s="5"/>
      <c r="Y18" s="4" t="s">
        <v>33</v>
      </c>
      <c r="Z18" s="25"/>
      <c r="AA18" s="7"/>
      <c r="AB18" s="5">
        <f t="shared" si="21"/>
        <v>0</v>
      </c>
      <c r="AC18" s="6" t="s">
        <v>26</v>
      </c>
      <c r="AD18" s="7"/>
      <c r="AE18" s="5"/>
      <c r="AG18" s="4" t="s">
        <v>33</v>
      </c>
      <c r="AH18" s="25"/>
      <c r="AI18" s="7">
        <v>96</v>
      </c>
      <c r="AJ18" s="5">
        <f t="shared" si="22"/>
        <v>-96</v>
      </c>
      <c r="AK18" s="6" t="s">
        <v>26</v>
      </c>
      <c r="AL18" s="7"/>
      <c r="AM18" s="5"/>
    </row>
    <row r="19" spans="1:39" ht="12.75">
      <c r="A19" s="4" t="str">
        <f>I19</f>
        <v>Salg artikler</v>
      </c>
      <c r="B19" s="25">
        <v>14813.52</v>
      </c>
      <c r="C19" s="7">
        <v>-11181.22</v>
      </c>
      <c r="D19" s="5">
        <f t="shared" si="16"/>
        <v>3632.300000000001</v>
      </c>
      <c r="E19" s="25">
        <v>20510.04</v>
      </c>
      <c r="F19" s="7">
        <v>-15425.36</v>
      </c>
      <c r="G19" s="5">
        <f t="shared" si="17"/>
        <v>5084.68</v>
      </c>
      <c r="I19" s="4" t="s">
        <v>34</v>
      </c>
      <c r="J19" s="25">
        <v>4601.61</v>
      </c>
      <c r="K19" s="7"/>
      <c r="L19" s="5">
        <f t="shared" si="18"/>
        <v>4601.61</v>
      </c>
      <c r="M19" s="6" t="s">
        <v>26</v>
      </c>
      <c r="N19" s="7"/>
      <c r="O19" s="5">
        <f t="shared" si="19"/>
        <v>0</v>
      </c>
      <c r="Q19" s="4" t="s">
        <v>35</v>
      </c>
      <c r="R19" s="25">
        <v>25867</v>
      </c>
      <c r="S19" s="7">
        <v>12818.88</v>
      </c>
      <c r="T19" s="5">
        <f t="shared" si="20"/>
        <v>13048.12</v>
      </c>
      <c r="U19" s="6">
        <v>10000</v>
      </c>
      <c r="V19" s="7">
        <v>1000</v>
      </c>
      <c r="W19" s="5">
        <f>U19-V19</f>
        <v>9000</v>
      </c>
      <c r="Y19" s="4" t="s">
        <v>71</v>
      </c>
      <c r="Z19" s="25">
        <v>27055</v>
      </c>
      <c r="AA19" s="7">
        <v>11281</v>
      </c>
      <c r="AB19" s="5">
        <f t="shared" si="21"/>
        <v>15774</v>
      </c>
      <c r="AC19" s="6" t="s">
        <v>26</v>
      </c>
      <c r="AD19" s="7"/>
      <c r="AE19" s="5"/>
      <c r="AG19" s="4" t="s">
        <v>71</v>
      </c>
      <c r="AH19" s="25" t="s">
        <v>26</v>
      </c>
      <c r="AI19" s="7"/>
      <c r="AJ19" s="5"/>
      <c r="AK19" s="6" t="s">
        <v>26</v>
      </c>
      <c r="AL19" s="7"/>
      <c r="AM19" s="5"/>
    </row>
    <row r="20" spans="1:39" ht="12.75">
      <c r="A20" s="46"/>
      <c r="B20" s="25"/>
      <c r="C20" s="7"/>
      <c r="D20" s="5">
        <f t="shared" si="16"/>
        <v>0</v>
      </c>
      <c r="E20" s="25"/>
      <c r="F20" s="7"/>
      <c r="G20" s="5">
        <f t="shared" si="17"/>
        <v>0</v>
      </c>
      <c r="I20" s="46" t="s">
        <v>36</v>
      </c>
      <c r="J20" s="25"/>
      <c r="K20" s="7">
        <v>-31570</v>
      </c>
      <c r="L20" s="5">
        <f t="shared" si="18"/>
        <v>-31570</v>
      </c>
      <c r="M20" s="6">
        <v>0</v>
      </c>
      <c r="N20" s="12">
        <v>0</v>
      </c>
      <c r="O20" s="5">
        <f t="shared" si="19"/>
        <v>0</v>
      </c>
      <c r="Q20" s="46" t="s">
        <v>37</v>
      </c>
      <c r="R20" s="25"/>
      <c r="S20" s="7"/>
      <c r="T20" s="5">
        <f t="shared" si="20"/>
        <v>0</v>
      </c>
      <c r="U20" s="6">
        <v>0</v>
      </c>
      <c r="V20" s="12">
        <v>0</v>
      </c>
      <c r="W20" s="5">
        <f>U20-V20</f>
        <v>0</v>
      </c>
      <c r="Y20" s="46" t="s">
        <v>37</v>
      </c>
      <c r="Z20" s="25"/>
      <c r="AA20" s="7"/>
      <c r="AB20" s="5">
        <f t="shared" si="21"/>
        <v>0</v>
      </c>
      <c r="AC20" s="6">
        <v>0</v>
      </c>
      <c r="AD20" s="12">
        <v>0</v>
      </c>
      <c r="AE20" s="5">
        <f>AC20-AD20</f>
        <v>0</v>
      </c>
      <c r="AG20" s="46" t="s">
        <v>37</v>
      </c>
      <c r="AH20" s="25"/>
      <c r="AI20" s="7"/>
      <c r="AJ20" s="5">
        <f t="shared" si="22"/>
        <v>0</v>
      </c>
      <c r="AK20" s="6">
        <v>0</v>
      </c>
      <c r="AL20" s="12">
        <v>0</v>
      </c>
      <c r="AM20" s="5">
        <f>AK20-AL20</f>
        <v>0</v>
      </c>
    </row>
    <row r="21" spans="1:39" ht="12.75">
      <c r="A21" s="4" t="str">
        <f>I21</f>
        <v>Sponsor inntekter &amp; gaver</v>
      </c>
      <c r="B21" s="25">
        <v>42394.4</v>
      </c>
      <c r="C21" s="7"/>
      <c r="D21" s="5">
        <f t="shared" si="16"/>
        <v>42394.4</v>
      </c>
      <c r="E21" s="25">
        <v>32722.5</v>
      </c>
      <c r="F21" s="7"/>
      <c r="G21" s="5">
        <f t="shared" si="17"/>
        <v>32722.5</v>
      </c>
      <c r="I21" s="4" t="s">
        <v>38</v>
      </c>
      <c r="J21" s="25">
        <v>38943.09</v>
      </c>
      <c r="K21" s="7"/>
      <c r="L21" s="5">
        <f t="shared" si="18"/>
        <v>38943.09</v>
      </c>
      <c r="M21" s="6">
        <v>30000</v>
      </c>
      <c r="N21" s="7"/>
      <c r="O21" s="5">
        <f t="shared" si="19"/>
        <v>30000</v>
      </c>
      <c r="Q21" s="4" t="s">
        <v>38</v>
      </c>
      <c r="R21" s="25">
        <v>72400</v>
      </c>
      <c r="S21" s="7">
        <v>3411.4</v>
      </c>
      <c r="T21" s="5">
        <f t="shared" si="20"/>
        <v>68988.6</v>
      </c>
      <c r="U21" s="6">
        <v>60000</v>
      </c>
      <c r="V21" s="7"/>
      <c r="W21" s="5">
        <f>U21-V21</f>
        <v>60000</v>
      </c>
      <c r="Y21" s="4" t="s">
        <v>38</v>
      </c>
      <c r="Z21" s="25">
        <v>55230</v>
      </c>
      <c r="AA21" s="7">
        <v>281</v>
      </c>
      <c r="AB21" s="5">
        <f t="shared" si="21"/>
        <v>54949</v>
      </c>
      <c r="AC21" s="6">
        <v>50000</v>
      </c>
      <c r="AD21" s="7"/>
      <c r="AE21" s="5">
        <f>AC21-AD21</f>
        <v>50000</v>
      </c>
      <c r="AG21" s="4" t="s">
        <v>38</v>
      </c>
      <c r="AH21" s="25">
        <v>63630</v>
      </c>
      <c r="AI21" s="7">
        <v>1550.17</v>
      </c>
      <c r="AJ21" s="5">
        <f t="shared" si="22"/>
        <v>62079.83</v>
      </c>
      <c r="AK21" s="6">
        <v>50000</v>
      </c>
      <c r="AL21" s="7"/>
      <c r="AM21" s="5">
        <f>AK21-AL21</f>
        <v>50000</v>
      </c>
    </row>
    <row r="22" spans="1:39" ht="12.75">
      <c r="A22" s="46" t="str">
        <f>I22</f>
        <v>Finans innt/utg</v>
      </c>
      <c r="B22" s="25">
        <v>345.2</v>
      </c>
      <c r="C22" s="7">
        <v>-73850.6</v>
      </c>
      <c r="D22" s="5">
        <f t="shared" si="16"/>
        <v>-73505.40000000001</v>
      </c>
      <c r="E22" s="25">
        <v>503</v>
      </c>
      <c r="F22" s="7">
        <v>-54768</v>
      </c>
      <c r="G22" s="5">
        <f t="shared" si="17"/>
        <v>-54265</v>
      </c>
      <c r="I22" s="4" t="s">
        <v>39</v>
      </c>
      <c r="J22" s="25">
        <v>357</v>
      </c>
      <c r="K22" s="7">
        <v>-52925</v>
      </c>
      <c r="L22" s="5">
        <f t="shared" si="18"/>
        <v>-52568</v>
      </c>
      <c r="M22" s="6"/>
      <c r="N22" s="7">
        <v>-45000</v>
      </c>
      <c r="O22" s="5">
        <f t="shared" si="19"/>
        <v>-45000</v>
      </c>
      <c r="Q22" s="4" t="s">
        <v>39</v>
      </c>
      <c r="R22" s="25">
        <v>353</v>
      </c>
      <c r="S22" s="7">
        <v>48097</v>
      </c>
      <c r="T22" s="5">
        <f t="shared" si="20"/>
        <v>-47744</v>
      </c>
      <c r="U22" s="6"/>
      <c r="V22" s="7">
        <v>39000</v>
      </c>
      <c r="W22" s="5">
        <f>U22-V22</f>
        <v>-39000</v>
      </c>
      <c r="Y22" s="4" t="s">
        <v>39</v>
      </c>
      <c r="Z22" s="25">
        <v>1159.2</v>
      </c>
      <c r="AA22" s="7">
        <v>48715</v>
      </c>
      <c r="AB22" s="5">
        <f t="shared" si="21"/>
        <v>-47555.8</v>
      </c>
      <c r="AC22" s="6"/>
      <c r="AD22" s="7">
        <v>59000</v>
      </c>
      <c r="AE22" s="5">
        <f>AC22-AD22</f>
        <v>-59000</v>
      </c>
      <c r="AG22" s="4" t="s">
        <v>39</v>
      </c>
      <c r="AH22" s="25"/>
      <c r="AI22" s="7">
        <v>45390</v>
      </c>
      <c r="AJ22" s="5">
        <f t="shared" si="22"/>
        <v>-45390</v>
      </c>
      <c r="AK22" s="6"/>
      <c r="AL22" s="7">
        <v>50000</v>
      </c>
      <c r="AM22" s="5">
        <f>AK22-AL22</f>
        <v>-50000</v>
      </c>
    </row>
    <row r="23" spans="1:39" ht="12.75">
      <c r="A23" s="46" t="str">
        <f>I23</f>
        <v>Avskrivninger (avdrag)</v>
      </c>
      <c r="B23" s="25"/>
      <c r="C23" s="7"/>
      <c r="D23" s="5">
        <f t="shared" si="16"/>
        <v>0</v>
      </c>
      <c r="E23" s="25"/>
      <c r="F23" s="7">
        <v>-50000</v>
      </c>
      <c r="G23" s="5">
        <f t="shared" si="17"/>
        <v>-50000</v>
      </c>
      <c r="I23" s="4" t="s">
        <v>40</v>
      </c>
      <c r="J23" s="25"/>
      <c r="K23" s="7">
        <v>-43486</v>
      </c>
      <c r="L23" s="5">
        <f t="shared" si="18"/>
        <v>-43486</v>
      </c>
      <c r="M23" s="6"/>
      <c r="N23" s="7">
        <v>-80000</v>
      </c>
      <c r="O23" s="5">
        <f t="shared" si="19"/>
        <v>-80000</v>
      </c>
      <c r="Q23" s="4" t="s">
        <v>40</v>
      </c>
      <c r="R23" s="25"/>
      <c r="S23" s="7">
        <v>80395</v>
      </c>
      <c r="T23" s="5">
        <f t="shared" si="20"/>
        <v>-80395</v>
      </c>
      <c r="U23" s="6"/>
      <c r="V23" s="7">
        <v>85000</v>
      </c>
      <c r="W23" s="5">
        <f>U23-V23</f>
        <v>-85000</v>
      </c>
      <c r="Y23" s="4" t="s">
        <v>40</v>
      </c>
      <c r="Z23" s="25"/>
      <c r="AA23" s="7">
        <v>82813</v>
      </c>
      <c r="AB23" s="5">
        <f t="shared" si="21"/>
        <v>-82813</v>
      </c>
      <c r="AC23" s="6"/>
      <c r="AD23" s="7">
        <v>83000</v>
      </c>
      <c r="AE23" s="5">
        <f>AC23-AD23</f>
        <v>-83000</v>
      </c>
      <c r="AG23" s="4" t="s">
        <v>40</v>
      </c>
      <c r="AH23" s="25"/>
      <c r="AI23" s="7">
        <v>92885</v>
      </c>
      <c r="AJ23" s="5">
        <f t="shared" si="22"/>
        <v>-92885</v>
      </c>
      <c r="AK23" s="6"/>
      <c r="AL23" s="7">
        <v>8000</v>
      </c>
      <c r="AM23" s="5">
        <f>AK23-AL23</f>
        <v>-8000</v>
      </c>
    </row>
    <row r="24" spans="1:39" ht="12.75">
      <c r="A24" s="69" t="str">
        <f>I24</f>
        <v>Sum inntekter/utgifter</v>
      </c>
      <c r="B24" s="67">
        <f>SUM(B13:B23)</f>
        <v>377561.28</v>
      </c>
      <c r="C24" s="67">
        <f>SUM(C13:C23)</f>
        <v>-261536.53</v>
      </c>
      <c r="D24" s="5"/>
      <c r="E24" s="67">
        <f>SUM(E13:E23)</f>
        <v>381175.29</v>
      </c>
      <c r="F24" s="67">
        <f>SUM(F13:F23)</f>
        <v>-333642.5</v>
      </c>
      <c r="G24" s="5"/>
      <c r="I24" s="68" t="s">
        <v>41</v>
      </c>
      <c r="J24" s="67">
        <f>SUM(J13:J23)</f>
        <v>310521.47</v>
      </c>
      <c r="K24" s="67">
        <f>SUM(K13:K23)</f>
        <v>-334361.51</v>
      </c>
      <c r="L24" s="5"/>
      <c r="M24" s="67">
        <f>SUM(M13:M23)</f>
        <v>359000</v>
      </c>
      <c r="N24" s="67">
        <f>SUM(N13:N23)</f>
        <v>-326000</v>
      </c>
      <c r="O24" s="5"/>
      <c r="Q24" s="68" t="s">
        <v>41</v>
      </c>
      <c r="R24" s="67">
        <f>SUM(R13:R23)</f>
        <v>401245.38</v>
      </c>
      <c r="S24" s="67">
        <f>SUM(S13:S23)</f>
        <v>413477.4600000001</v>
      </c>
      <c r="T24" s="5"/>
      <c r="U24" s="67">
        <f>SUM(U13:U23)</f>
        <v>366000</v>
      </c>
      <c r="V24" s="67">
        <f>SUM(V13:V23)</f>
        <v>335000</v>
      </c>
      <c r="W24" s="5"/>
      <c r="Y24" s="68" t="s">
        <v>41</v>
      </c>
      <c r="Z24" s="67">
        <f>SUM(Z13:Z23)</f>
        <v>351962.7</v>
      </c>
      <c r="AA24" s="67">
        <f>SUM(AA13:AA23)</f>
        <v>406429.68</v>
      </c>
      <c r="AB24" s="5"/>
      <c r="AC24" s="67">
        <f>SUM(AC13:AC23)</f>
        <v>382000</v>
      </c>
      <c r="AD24" s="67">
        <f>SUM(AD13:AD23)</f>
        <v>422000</v>
      </c>
      <c r="AE24" s="5"/>
      <c r="AG24" s="68" t="s">
        <v>41</v>
      </c>
      <c r="AH24" s="67">
        <f>SUM(AH13:AH23)</f>
        <v>416822.26</v>
      </c>
      <c r="AI24" s="67">
        <f>SUM(AI13:AI23)</f>
        <v>485538.25999999995</v>
      </c>
      <c r="AJ24" s="5"/>
      <c r="AK24" s="67">
        <f>SUM(AK13:AK23)</f>
        <v>452000</v>
      </c>
      <c r="AL24" s="67">
        <f>SUM(AL13:AL23)</f>
        <v>425000</v>
      </c>
      <c r="AM24" s="5"/>
    </row>
    <row r="25" spans="1:39" ht="13.5" thickBot="1">
      <c r="A25" s="8" t="s">
        <v>42</v>
      </c>
      <c r="B25" s="33"/>
      <c r="C25" s="31">
        <f>-SUM(B13:C23)</f>
        <v>-116024.74999999997</v>
      </c>
      <c r="D25" s="36">
        <f>SUM(D13:D23)</f>
        <v>116024.74999999996</v>
      </c>
      <c r="E25" s="33"/>
      <c r="F25" s="31">
        <f>-SUM(E13:F23)</f>
        <v>-47532.78999999998</v>
      </c>
      <c r="G25" s="36">
        <f>SUM(G13:G23)</f>
        <v>47532.79000000001</v>
      </c>
      <c r="I25" s="8" t="s">
        <v>43</v>
      </c>
      <c r="J25" s="33">
        <f>-SUM(J13:K23)</f>
        <v>23840.03999999998</v>
      </c>
      <c r="K25" s="31"/>
      <c r="L25" s="34">
        <f>SUM(L13:L23)</f>
        <v>-23840.039999999994</v>
      </c>
      <c r="M25" s="32" t="s">
        <v>44</v>
      </c>
      <c r="N25" s="31">
        <f>-SUM(M13:N23)</f>
        <v>-33000</v>
      </c>
      <c r="O25" s="36">
        <f>SUM(O13:O23)</f>
        <v>33000</v>
      </c>
      <c r="Q25" s="8" t="s">
        <v>43</v>
      </c>
      <c r="R25" s="33">
        <f>-($R24-$S24)</f>
        <v>12232.080000000075</v>
      </c>
      <c r="S25" s="31"/>
      <c r="T25" s="34">
        <f>SUM(T13:T23)</f>
        <v>-12232.080000000002</v>
      </c>
      <c r="U25" s="32" t="s">
        <v>44</v>
      </c>
      <c r="V25" s="31">
        <f>U24-V24</f>
        <v>31000</v>
      </c>
      <c r="W25" s="36">
        <f>SUM(W13:W23)</f>
        <v>31000</v>
      </c>
      <c r="Y25" s="8" t="s">
        <v>43</v>
      </c>
      <c r="Z25" s="33">
        <f>-(Z24-AA24)</f>
        <v>54466.97999999998</v>
      </c>
      <c r="AA25" s="31"/>
      <c r="AB25" s="36">
        <f>SUM(AB13:AB23)</f>
        <v>-54466.979999999996</v>
      </c>
      <c r="AC25" s="33">
        <f>-(AC24-AD24)</f>
        <v>40000</v>
      </c>
      <c r="AD25" s="73" t="s">
        <v>74</v>
      </c>
      <c r="AE25" s="36">
        <f>SUM(AE13:AE23)</f>
        <v>-40000</v>
      </c>
      <c r="AG25" s="8" t="s">
        <v>43</v>
      </c>
      <c r="AH25" s="33">
        <f>-(AH24-AI24)</f>
        <v>68715.99999999994</v>
      </c>
      <c r="AI25" s="31"/>
      <c r="AJ25" s="36">
        <f>SUM(AJ13:AJ23)</f>
        <v>-68716.00000000001</v>
      </c>
      <c r="AK25" s="33" t="s">
        <v>44</v>
      </c>
      <c r="AL25" s="31">
        <f>AK24-AL24</f>
        <v>27000</v>
      </c>
      <c r="AM25" s="36">
        <f>SUM(AM13:AM23)</f>
        <v>27000</v>
      </c>
    </row>
    <row r="26" spans="1:39" ht="14.25" thickBot="1" thickTop="1">
      <c r="A26" s="45" t="str">
        <f>I26</f>
        <v>SUM</v>
      </c>
      <c r="B26" s="26">
        <f>SUM(B24:B25)</f>
        <v>377561.28</v>
      </c>
      <c r="C26" s="35">
        <f>SUM(C24:C25)</f>
        <v>-377561.27999999997</v>
      </c>
      <c r="D26" s="12"/>
      <c r="E26" s="26">
        <f>SUM(E24:E25)</f>
        <v>381175.29</v>
      </c>
      <c r="F26" s="35">
        <f>SUM(F24:F25)</f>
        <v>-381175.29</v>
      </c>
      <c r="G26" s="27"/>
      <c r="I26" s="45" t="s">
        <v>45</v>
      </c>
      <c r="J26" s="26">
        <f>SUM(J24:J25)</f>
        <v>334361.50999999995</v>
      </c>
      <c r="K26" s="35">
        <f>SUM(K24:K25)</f>
        <v>-334361.51</v>
      </c>
      <c r="L26" s="10"/>
      <c r="M26" s="9">
        <f>SUM(M24:M25)</f>
        <v>359000</v>
      </c>
      <c r="N26" s="35">
        <f>SUM(N24:N25)</f>
        <v>-359000</v>
      </c>
      <c r="O26" s="11"/>
      <c r="Q26" s="45" t="s">
        <v>45</v>
      </c>
      <c r="R26" s="26">
        <f>SUM(R24:R25)</f>
        <v>413477.4600000001</v>
      </c>
      <c r="S26" s="35">
        <f>SUM(S24:S25)</f>
        <v>413477.4600000001</v>
      </c>
      <c r="T26" s="10"/>
      <c r="U26" s="9">
        <f>SUM(U24:U25)</f>
        <v>366000</v>
      </c>
      <c r="V26" s="35">
        <f>SUM(V24:V25)</f>
        <v>366000</v>
      </c>
      <c r="W26" s="11"/>
      <c r="Y26" s="45" t="s">
        <v>45</v>
      </c>
      <c r="Z26" s="26">
        <f>SUM(Z24:Z25)</f>
        <v>406429.68</v>
      </c>
      <c r="AA26" s="35">
        <f>SUM(AA24:AA25)</f>
        <v>406429.68</v>
      </c>
      <c r="AB26" s="10"/>
      <c r="AC26" s="9">
        <f>SUM(AC24:AC25)</f>
        <v>422000</v>
      </c>
      <c r="AD26" s="35">
        <f>SUM(AD24:AD25)</f>
        <v>422000</v>
      </c>
      <c r="AE26" s="11"/>
      <c r="AG26" s="45" t="s">
        <v>45</v>
      </c>
      <c r="AH26" s="26">
        <f>SUM(AH24:AH25)</f>
        <v>485538.25999999995</v>
      </c>
      <c r="AI26" s="35">
        <f>SUM(AI24:AI25)</f>
        <v>485538.25999999995</v>
      </c>
      <c r="AJ26" s="10"/>
      <c r="AK26" s="9">
        <f>SUM(AK24:AK25)</f>
        <v>452000</v>
      </c>
      <c r="AL26" s="35">
        <f>SUM(AL24:AL25)</f>
        <v>452000</v>
      </c>
      <c r="AM26" s="11"/>
    </row>
    <row r="27" spans="1:39" s="40" customFormat="1" ht="13.5" hidden="1" thickTop="1">
      <c r="A27" s="4"/>
      <c r="B27" s="25">
        <v>114748.35</v>
      </c>
      <c r="C27" s="7">
        <f>C25+B27</f>
        <v>-1276.399999999965</v>
      </c>
      <c r="D27" s="12"/>
      <c r="E27" s="25">
        <v>46256.79</v>
      </c>
      <c r="F27" s="7">
        <f>F25+E27</f>
        <v>-1275.9999999999782</v>
      </c>
      <c r="G27" s="27"/>
      <c r="I27" s="4"/>
      <c r="J27" s="25">
        <v>80337.41</v>
      </c>
      <c r="K27" s="7">
        <f>J25-J27</f>
        <v>-56497.370000000024</v>
      </c>
      <c r="L27" s="10"/>
      <c r="M27" s="28"/>
      <c r="N27" s="27"/>
      <c r="O27" s="11"/>
      <c r="P27" s="70"/>
      <c r="Q27" s="4"/>
      <c r="R27" s="25">
        <v>80337.41</v>
      </c>
      <c r="S27" s="7">
        <f>R25-R27</f>
        <v>-68105.32999999993</v>
      </c>
      <c r="T27" s="10"/>
      <c r="U27" s="28"/>
      <c r="V27" s="27"/>
      <c r="W27" s="11"/>
      <c r="X27" s="70"/>
      <c r="Y27" s="4"/>
      <c r="Z27" s="25">
        <v>80337.41</v>
      </c>
      <c r="AA27" s="7">
        <f>Z25-Z27</f>
        <v>-25870.430000000022</v>
      </c>
      <c r="AB27" s="10"/>
      <c r="AC27" s="28"/>
      <c r="AD27" s="27"/>
      <c r="AE27" s="11"/>
      <c r="AF27" s="70"/>
      <c r="AG27" s="4"/>
      <c r="AH27" s="25">
        <v>80337.41</v>
      </c>
      <c r="AI27" s="7">
        <f>AH25-AH27</f>
        <v>-11621.410000000062</v>
      </c>
      <c r="AJ27" s="10"/>
      <c r="AK27" s="28"/>
      <c r="AL27" s="27"/>
      <c r="AM27" s="11"/>
    </row>
    <row r="28" spans="1:39" ht="13.5" thickTop="1">
      <c r="A28" s="13"/>
      <c r="B28" s="56" t="s">
        <v>46</v>
      </c>
      <c r="C28" s="56" t="s">
        <v>47</v>
      </c>
      <c r="D28" s="12"/>
      <c r="E28" s="56" t="s">
        <v>46</v>
      </c>
      <c r="F28" s="56" t="s">
        <v>47</v>
      </c>
      <c r="G28" s="27"/>
      <c r="I28" s="13"/>
      <c r="J28" s="56" t="s">
        <v>46</v>
      </c>
      <c r="K28" s="56" t="s">
        <v>47</v>
      </c>
      <c r="L28" s="10"/>
      <c r="M28" s="49" t="s">
        <v>46</v>
      </c>
      <c r="N28" s="49" t="s">
        <v>47</v>
      </c>
      <c r="O28" s="37" t="s">
        <v>9</v>
      </c>
      <c r="Q28" s="71" t="str">
        <f>S1</f>
        <v>Regnskap  1997</v>
      </c>
      <c r="R28" s="56" t="s">
        <v>46</v>
      </c>
      <c r="S28" s="56" t="s">
        <v>47</v>
      </c>
      <c r="T28" s="10"/>
      <c r="U28" s="49" t="s">
        <v>46</v>
      </c>
      <c r="V28" s="49" t="s">
        <v>47</v>
      </c>
      <c r="W28" s="37" t="s">
        <v>9</v>
      </c>
      <c r="Y28" s="71" t="str">
        <f>AA1</f>
        <v>Regnskap  1998</v>
      </c>
      <c r="Z28" s="56" t="s">
        <v>46</v>
      </c>
      <c r="AA28" s="56" t="s">
        <v>47</v>
      </c>
      <c r="AB28" s="10"/>
      <c r="AC28" s="49" t="s">
        <v>46</v>
      </c>
      <c r="AD28" s="49" t="s">
        <v>47</v>
      </c>
      <c r="AE28" s="37" t="s">
        <v>9</v>
      </c>
      <c r="AG28" s="71" t="str">
        <f>AI1</f>
        <v>Regnskap  1999</v>
      </c>
      <c r="AH28" s="56" t="s">
        <v>46</v>
      </c>
      <c r="AI28" s="56" t="s">
        <v>47</v>
      </c>
      <c r="AJ28" s="10"/>
      <c r="AK28" s="49" t="s">
        <v>46</v>
      </c>
      <c r="AL28" s="49" t="s">
        <v>47</v>
      </c>
      <c r="AM28" s="37" t="s">
        <v>9</v>
      </c>
    </row>
    <row r="29" spans="1:39" ht="12.75">
      <c r="A29" s="13"/>
      <c r="B29" s="54" t="s">
        <v>48</v>
      </c>
      <c r="C29" s="54" t="s">
        <v>49</v>
      </c>
      <c r="D29" s="57" t="s">
        <v>9</v>
      </c>
      <c r="E29" s="54" t="s">
        <v>48</v>
      </c>
      <c r="F29" s="54" t="s">
        <v>50</v>
      </c>
      <c r="G29" s="57" t="s">
        <v>9</v>
      </c>
      <c r="I29" s="13"/>
      <c r="J29" s="54" t="s">
        <v>48</v>
      </c>
      <c r="K29" s="54" t="s">
        <v>50</v>
      </c>
      <c r="L29" s="37" t="s">
        <v>9</v>
      </c>
      <c r="M29" s="50" t="s">
        <v>48</v>
      </c>
      <c r="N29" s="50" t="s">
        <v>50</v>
      </c>
      <c r="O29" s="37"/>
      <c r="Q29" s="13"/>
      <c r="R29" s="54" t="s">
        <v>48</v>
      </c>
      <c r="S29" s="54" t="s">
        <v>50</v>
      </c>
      <c r="T29" s="37" t="s">
        <v>9</v>
      </c>
      <c r="U29" s="50" t="s">
        <v>48</v>
      </c>
      <c r="V29" s="50" t="s">
        <v>50</v>
      </c>
      <c r="W29" s="37"/>
      <c r="Y29" s="13"/>
      <c r="Z29" s="54" t="s">
        <v>48</v>
      </c>
      <c r="AA29" s="54" t="s">
        <v>50</v>
      </c>
      <c r="AB29" s="37" t="s">
        <v>9</v>
      </c>
      <c r="AC29" s="50" t="s">
        <v>48</v>
      </c>
      <c r="AD29" s="50" t="s">
        <v>50</v>
      </c>
      <c r="AE29" s="37"/>
      <c r="AG29" s="13"/>
      <c r="AH29" s="54" t="s">
        <v>48</v>
      </c>
      <c r="AI29" s="54" t="s">
        <v>50</v>
      </c>
      <c r="AJ29" s="37" t="s">
        <v>9</v>
      </c>
      <c r="AK29" s="50" t="s">
        <v>48</v>
      </c>
      <c r="AL29" s="50" t="s">
        <v>50</v>
      </c>
      <c r="AM29" s="37"/>
    </row>
    <row r="30" spans="1:39" ht="12.75">
      <c r="A30" s="4" t="str">
        <f aca="true" t="shared" si="23" ref="A30:A37">I30</f>
        <v>Beholdning - Lev.d.gjeld</v>
      </c>
      <c r="B30" s="6">
        <v>8893.47</v>
      </c>
      <c r="C30" s="27">
        <v>-43306.29</v>
      </c>
      <c r="D30" s="48">
        <f>B30+C30</f>
        <v>-34412.82</v>
      </c>
      <c r="E30" s="6">
        <v>31618.39</v>
      </c>
      <c r="F30" s="27">
        <v>-43561.42</v>
      </c>
      <c r="G30" s="48">
        <f>E30+F30</f>
        <v>-11943.029999999999</v>
      </c>
      <c r="I30" s="41" t="s">
        <v>51</v>
      </c>
      <c r="J30" s="6">
        <v>7189.01</v>
      </c>
      <c r="K30" s="27">
        <v>-62270.4</v>
      </c>
      <c r="L30" s="48">
        <f>J30+K30</f>
        <v>-55081.39</v>
      </c>
      <c r="M30" s="6">
        <v>26790</v>
      </c>
      <c r="N30" s="27">
        <v>0</v>
      </c>
      <c r="O30" s="48">
        <f>M30+N30</f>
        <v>26790</v>
      </c>
      <c r="Q30" s="41" t="s">
        <v>51</v>
      </c>
      <c r="R30" s="6">
        <v>104746.02</v>
      </c>
      <c r="S30" s="27">
        <v>27188.19</v>
      </c>
      <c r="T30" s="48">
        <f>R30-S30</f>
        <v>77557.83</v>
      </c>
      <c r="U30" s="6">
        <v>117558</v>
      </c>
      <c r="V30" s="27">
        <v>30000</v>
      </c>
      <c r="W30" s="48">
        <f>U30-V30</f>
        <v>87558</v>
      </c>
      <c r="Y30" s="41" t="s">
        <v>51</v>
      </c>
      <c r="Z30" s="6">
        <v>65037</v>
      </c>
      <c r="AA30" s="27">
        <v>59446.5</v>
      </c>
      <c r="AB30" s="48">
        <f>Z30-AA30</f>
        <v>5590.5</v>
      </c>
      <c r="AC30" s="6">
        <v>0</v>
      </c>
      <c r="AD30" s="27">
        <v>62909</v>
      </c>
      <c r="AE30" s="48">
        <f>AC30-AD30</f>
        <v>-62909</v>
      </c>
      <c r="AG30" s="41" t="s">
        <v>51</v>
      </c>
      <c r="AH30" s="6">
        <v>33531.17</v>
      </c>
      <c r="AI30" s="27">
        <v>83456.5</v>
      </c>
      <c r="AJ30" s="48">
        <f>AH30-AI30</f>
        <v>-49925.33</v>
      </c>
      <c r="AK30" s="6">
        <v>0</v>
      </c>
      <c r="AL30" s="27">
        <v>59625</v>
      </c>
      <c r="AM30" s="48">
        <f>AK30-AL30</f>
        <v>-59625</v>
      </c>
    </row>
    <row r="31" spans="1:39" ht="12.75">
      <c r="A31" s="4" t="str">
        <f t="shared" si="23"/>
        <v>Fordringer - Kundeforsk.</v>
      </c>
      <c r="B31" s="28"/>
      <c r="C31" s="7"/>
      <c r="D31" s="5"/>
      <c r="E31" s="28">
        <v>0</v>
      </c>
      <c r="F31" s="7">
        <v>0</v>
      </c>
      <c r="G31" s="5"/>
      <c r="I31" s="41" t="s">
        <v>52</v>
      </c>
      <c r="J31" s="28">
        <v>48871.3</v>
      </c>
      <c r="K31" s="7"/>
      <c r="L31" s="5"/>
      <c r="M31" s="28">
        <v>0</v>
      </c>
      <c r="N31" s="7">
        <v>0</v>
      </c>
      <c r="O31" s="5"/>
      <c r="Q31" s="41" t="s">
        <v>52</v>
      </c>
      <c r="R31" s="28">
        <v>4000</v>
      </c>
      <c r="S31" s="7">
        <v>100000</v>
      </c>
      <c r="T31" s="5"/>
      <c r="U31" s="28">
        <v>0</v>
      </c>
      <c r="V31" s="7">
        <v>75000</v>
      </c>
      <c r="W31" s="5"/>
      <c r="Y31" s="41" t="s">
        <v>52</v>
      </c>
      <c r="Z31" s="28">
        <v>1500</v>
      </c>
      <c r="AA31" s="7">
        <v>80000</v>
      </c>
      <c r="AB31" s="5"/>
      <c r="AC31" s="28">
        <v>0</v>
      </c>
      <c r="AD31" s="7">
        <v>50000</v>
      </c>
      <c r="AE31" s="5"/>
      <c r="AG31" s="41" t="s">
        <v>52</v>
      </c>
      <c r="AH31" s="28">
        <v>8300</v>
      </c>
      <c r="AI31" s="7">
        <v>100000</v>
      </c>
      <c r="AJ31" s="5"/>
      <c r="AK31" s="28">
        <v>0</v>
      </c>
      <c r="AL31" s="7">
        <v>25000</v>
      </c>
      <c r="AM31" s="5"/>
    </row>
    <row r="32" spans="1:39" ht="12.75">
      <c r="A32" s="4" t="str">
        <f t="shared" si="23"/>
        <v>Varebeholdning</v>
      </c>
      <c r="B32" s="6">
        <v>48680</v>
      </c>
      <c r="C32" s="27"/>
      <c r="D32" s="5"/>
      <c r="E32" s="6">
        <v>31570</v>
      </c>
      <c r="F32" s="27"/>
      <c r="G32" s="5"/>
      <c r="I32" s="41" t="s">
        <v>53</v>
      </c>
      <c r="J32" s="6">
        <v>0</v>
      </c>
      <c r="K32" s="27"/>
      <c r="L32" s="5"/>
      <c r="M32" s="6">
        <v>0</v>
      </c>
      <c r="N32" s="27"/>
      <c r="O32" s="5"/>
      <c r="Q32" s="41" t="s">
        <v>53</v>
      </c>
      <c r="R32" s="6">
        <v>0</v>
      </c>
      <c r="S32" s="27"/>
      <c r="T32" s="5"/>
      <c r="U32" s="6">
        <v>0</v>
      </c>
      <c r="V32" s="27"/>
      <c r="W32" s="5"/>
      <c r="Y32" s="41" t="s">
        <v>53</v>
      </c>
      <c r="Z32" s="6">
        <v>0</v>
      </c>
      <c r="AA32" s="27"/>
      <c r="AB32" s="5"/>
      <c r="AC32" s="6">
        <v>0</v>
      </c>
      <c r="AD32" s="27"/>
      <c r="AE32" s="5"/>
      <c r="AG32" s="41" t="s">
        <v>84</v>
      </c>
      <c r="AH32" s="6">
        <v>0</v>
      </c>
      <c r="AI32" s="27"/>
      <c r="AJ32" s="5"/>
      <c r="AK32" s="6">
        <v>0</v>
      </c>
      <c r="AL32" s="27">
        <v>30000</v>
      </c>
      <c r="AM32" s="5"/>
    </row>
    <row r="33" spans="1:39" ht="12.75">
      <c r="A33" s="4" t="str">
        <f t="shared" si="23"/>
        <v>Sparebanken Sør (&amp; avdrag)</v>
      </c>
      <c r="B33" s="28"/>
      <c r="C33" s="7">
        <v>-797382</v>
      </c>
      <c r="D33" s="5">
        <v>-7382</v>
      </c>
      <c r="E33" s="28"/>
      <c r="F33" s="7">
        <v>-755209</v>
      </c>
      <c r="G33" s="5">
        <f>F33-C33</f>
        <v>42173</v>
      </c>
      <c r="I33" s="41" t="s">
        <v>54</v>
      </c>
      <c r="J33" s="28"/>
      <c r="K33" s="7">
        <v>-711723</v>
      </c>
      <c r="L33" s="5">
        <f>K33-F33</f>
        <v>43486</v>
      </c>
      <c r="M33" s="28"/>
      <c r="N33" s="7">
        <f>K33-N23</f>
        <v>-631723</v>
      </c>
      <c r="O33" s="5">
        <f>N33-K33</f>
        <v>80000</v>
      </c>
      <c r="Q33" s="41" t="s">
        <v>54</v>
      </c>
      <c r="R33" s="28"/>
      <c r="S33" s="7">
        <v>631328</v>
      </c>
      <c r="T33" s="5">
        <f>S33+K33</f>
        <v>-80395</v>
      </c>
      <c r="U33" s="28"/>
      <c r="V33" s="7">
        <f>S33-V23</f>
        <v>546328</v>
      </c>
      <c r="W33" s="5">
        <f>V33-S33</f>
        <v>-85000</v>
      </c>
      <c r="Y33" s="41" t="s">
        <v>54</v>
      </c>
      <c r="Z33" s="28"/>
      <c r="AA33" s="7">
        <v>548515</v>
      </c>
      <c r="AB33" s="5">
        <f>AA33-S33</f>
        <v>-82813</v>
      </c>
      <c r="AC33" s="28"/>
      <c r="AD33" s="7">
        <f>AA33-AD23</f>
        <v>465515</v>
      </c>
      <c r="AE33" s="5">
        <f>AD33-AA33</f>
        <v>-83000</v>
      </c>
      <c r="AG33" s="41" t="s">
        <v>54</v>
      </c>
      <c r="AH33" s="28"/>
      <c r="AI33" s="7">
        <v>455630</v>
      </c>
      <c r="AJ33" s="5">
        <f>AI33-AA33</f>
        <v>-92885</v>
      </c>
      <c r="AK33" s="28"/>
      <c r="AL33" s="7">
        <f>AI33-AL23</f>
        <v>447630</v>
      </c>
      <c r="AM33" s="5">
        <f>AL33-AI33</f>
        <v>-8000</v>
      </c>
    </row>
    <row r="34" spans="1:39" ht="12.75">
      <c r="A34" s="4" t="str">
        <f t="shared" si="23"/>
        <v>DNB</v>
      </c>
      <c r="B34" s="28"/>
      <c r="C34" s="7">
        <v>-181382.5</v>
      </c>
      <c r="D34" s="5"/>
      <c r="E34" s="28"/>
      <c r="F34" s="7">
        <v>-181382.5</v>
      </c>
      <c r="G34" s="5"/>
      <c r="I34" s="41" t="s">
        <v>55</v>
      </c>
      <c r="J34" s="28"/>
      <c r="K34" s="7">
        <v>-181382.5</v>
      </c>
      <c r="L34" s="5"/>
      <c r="M34" s="28"/>
      <c r="N34" s="7">
        <v>-181382.5</v>
      </c>
      <c r="O34" s="5"/>
      <c r="Q34" s="41" t="s">
        <v>55</v>
      </c>
      <c r="R34" s="28"/>
      <c r="S34" s="7">
        <v>181382.5</v>
      </c>
      <c r="T34" s="5"/>
      <c r="U34" s="28"/>
      <c r="V34" s="7">
        <v>181382.5</v>
      </c>
      <c r="W34" s="5"/>
      <c r="Y34" s="41" t="s">
        <v>55</v>
      </c>
      <c r="Z34" s="28"/>
      <c r="AA34" s="7">
        <v>181382.5</v>
      </c>
      <c r="AB34" s="5"/>
      <c r="AC34" s="28"/>
      <c r="AD34" s="7">
        <v>181382.5</v>
      </c>
      <c r="AE34" s="5"/>
      <c r="AG34" s="41" t="s">
        <v>55</v>
      </c>
      <c r="AH34" s="28"/>
      <c r="AI34" s="7">
        <v>181382.5</v>
      </c>
      <c r="AJ34" s="5"/>
      <c r="AK34" s="28"/>
      <c r="AL34" s="7">
        <v>181382.5</v>
      </c>
      <c r="AM34" s="5"/>
    </row>
    <row r="35" spans="1:39" ht="12.75">
      <c r="A35" s="15" t="str">
        <f t="shared" si="23"/>
        <v>Sum  (&amp; "netto gjeld")</v>
      </c>
      <c r="B35" s="29">
        <f>SUM(B30:B34)</f>
        <v>57573.47</v>
      </c>
      <c r="C35" s="52">
        <f>SUM(C30:C34)</f>
        <v>-1022070.79</v>
      </c>
      <c r="D35" s="48">
        <f>B35+C35</f>
        <v>-964497.3200000001</v>
      </c>
      <c r="E35" s="29">
        <f>SUM(E30:E34)</f>
        <v>63188.39</v>
      </c>
      <c r="F35" s="52">
        <f>SUM(F30:F34)</f>
        <v>-980152.92</v>
      </c>
      <c r="G35" s="48">
        <f>E35+F35</f>
        <v>-916964.53</v>
      </c>
      <c r="I35" s="41" t="s">
        <v>56</v>
      </c>
      <c r="J35" s="29">
        <f>SUM(J30:J34)</f>
        <v>56060.310000000005</v>
      </c>
      <c r="K35" s="52">
        <f>SUM(K30:K34)</f>
        <v>-955375.9</v>
      </c>
      <c r="L35" s="48">
        <f>J35+K35</f>
        <v>-899315.59</v>
      </c>
      <c r="M35" s="29">
        <f>SUM(M30:M34)</f>
        <v>26790</v>
      </c>
      <c r="N35" s="52">
        <f>SUM(N30:N34)</f>
        <v>-813105.5</v>
      </c>
      <c r="O35" s="48">
        <f>M35+N35</f>
        <v>-786315.5</v>
      </c>
      <c r="Q35" s="41" t="s">
        <v>56</v>
      </c>
      <c r="R35" s="29">
        <f>SUM(R30:R34)</f>
        <v>108746.02</v>
      </c>
      <c r="S35" s="52">
        <f>SUM(S30:S34)</f>
        <v>939898.69</v>
      </c>
      <c r="T35" s="48">
        <f>R35-S35</f>
        <v>-831152.6699999999</v>
      </c>
      <c r="U35" s="29">
        <f>SUM(U30:U34)</f>
        <v>117558</v>
      </c>
      <c r="V35" s="52">
        <f>SUM(V30:V34)</f>
        <v>832710.5</v>
      </c>
      <c r="W35" s="48">
        <f>U35-V35</f>
        <v>-715152.5</v>
      </c>
      <c r="Y35" s="41" t="s">
        <v>56</v>
      </c>
      <c r="Z35" s="29">
        <f>SUM(Z30:Z34)</f>
        <v>66537</v>
      </c>
      <c r="AA35" s="52">
        <f>SUM(AA30:AA34)</f>
        <v>869344</v>
      </c>
      <c r="AB35" s="48">
        <f>Z35-AA35</f>
        <v>-802807</v>
      </c>
      <c r="AC35" s="29">
        <f>SUM(AC30:AC34)</f>
        <v>0</v>
      </c>
      <c r="AD35" s="52">
        <f>SUM(AD30:AD34)</f>
        <v>759806.5</v>
      </c>
      <c r="AE35" s="48">
        <f>AC35-AD35</f>
        <v>-759806.5</v>
      </c>
      <c r="AG35" s="41" t="s">
        <v>56</v>
      </c>
      <c r="AH35" s="29">
        <f>SUM(AH30:AH34)</f>
        <v>41831.17</v>
      </c>
      <c r="AI35" s="52">
        <f>SUM(AI30:AI34)</f>
        <v>820469</v>
      </c>
      <c r="AJ35" s="48">
        <f>AH35-AI35</f>
        <v>-778637.83</v>
      </c>
      <c r="AK35" s="29">
        <f>SUM(AK30:AK34)</f>
        <v>0</v>
      </c>
      <c r="AL35" s="52">
        <f>SUM(AL30:AL34)</f>
        <v>743637.5</v>
      </c>
      <c r="AM35" s="48">
        <f>AK35-AL35</f>
        <v>-743637.5</v>
      </c>
    </row>
    <row r="36" spans="1:39" ht="12.75">
      <c r="A36" s="4" t="str">
        <f t="shared" si="23"/>
        <v>Risør II - Egenkapital</v>
      </c>
      <c r="B36" s="6">
        <v>2488844.66</v>
      </c>
      <c r="C36" s="27">
        <v>-1409598.99</v>
      </c>
      <c r="D36" s="5"/>
      <c r="E36" s="6">
        <v>2488844.66</v>
      </c>
      <c r="F36" s="27">
        <v>-1524347.34</v>
      </c>
      <c r="G36" s="5"/>
      <c r="I36" s="41" t="s">
        <v>57</v>
      </c>
      <c r="J36" s="6">
        <v>2447356</v>
      </c>
      <c r="K36" s="27">
        <v>-1571880.13</v>
      </c>
      <c r="L36" s="5"/>
      <c r="M36" s="6">
        <f>J36+O23</f>
        <v>2367356</v>
      </c>
      <c r="N36" s="27">
        <f>K36-L25</f>
        <v>-1548040.0899999999</v>
      </c>
      <c r="O36" s="5"/>
      <c r="Q36" s="41" t="s">
        <v>57</v>
      </c>
      <c r="R36" s="6">
        <f>J36-S23</f>
        <v>2366961</v>
      </c>
      <c r="S36" s="27">
        <f>-(K36+K37)</f>
        <v>1548040.0899999999</v>
      </c>
      <c r="T36" s="5"/>
      <c r="U36" s="6">
        <f>R36+W23</f>
        <v>2281961</v>
      </c>
      <c r="V36" s="27">
        <f>S36+T25</f>
        <v>1535808.0099999998</v>
      </c>
      <c r="W36" s="5"/>
      <c r="Y36" s="41" t="s">
        <v>57</v>
      </c>
      <c r="Z36" s="6">
        <f>R36-AA23</f>
        <v>2284148</v>
      </c>
      <c r="AA36" s="27">
        <f>(S36-R37)</f>
        <v>1535808.0099999998</v>
      </c>
      <c r="AB36" s="5"/>
      <c r="AC36" s="6">
        <f>Z36+AE23</f>
        <v>2201148</v>
      </c>
      <c r="AD36" s="27">
        <f>AA36+AB25</f>
        <v>1481341.0299999998</v>
      </c>
      <c r="AE36" s="5"/>
      <c r="AG36" s="41" t="s">
        <v>57</v>
      </c>
      <c r="AH36" s="6">
        <f>Z36-AI23</f>
        <v>2191263</v>
      </c>
      <c r="AI36" s="27">
        <f>(AA36-Z37)</f>
        <v>1481341.0299999998</v>
      </c>
      <c r="AJ36" s="5"/>
      <c r="AK36" s="6">
        <f>AH36+AM23</f>
        <v>2183263</v>
      </c>
      <c r="AL36" s="27">
        <f>AI36+AJ25</f>
        <v>1412625.0299999998</v>
      </c>
      <c r="AM36" s="5"/>
    </row>
    <row r="37" spans="1:39" ht="12.75">
      <c r="A37" s="4" t="str">
        <f t="shared" si="23"/>
        <v>Årets resultat</v>
      </c>
      <c r="B37" s="6"/>
      <c r="C37" s="27">
        <f>-D25</f>
        <v>-116024.74999999996</v>
      </c>
      <c r="D37" s="5"/>
      <c r="E37" s="6"/>
      <c r="F37" s="27">
        <f>-G25</f>
        <v>-47532.79000000001</v>
      </c>
      <c r="G37" s="5"/>
      <c r="I37" s="41" t="s">
        <v>58</v>
      </c>
      <c r="J37" s="6" t="s">
        <v>59</v>
      </c>
      <c r="K37" s="27">
        <f>-L25</f>
        <v>23840.039999999994</v>
      </c>
      <c r="L37" s="5"/>
      <c r="M37" s="6" t="s">
        <v>60</v>
      </c>
      <c r="N37" s="27">
        <f>-O25</f>
        <v>-33000</v>
      </c>
      <c r="O37" s="5"/>
      <c r="Q37" s="41" t="s">
        <v>58</v>
      </c>
      <c r="R37" s="6">
        <f>-T25</f>
        <v>12232.080000000002</v>
      </c>
      <c r="S37" s="73" t="s">
        <v>74</v>
      </c>
      <c r="T37" s="5"/>
      <c r="U37" s="6" t="s">
        <v>60</v>
      </c>
      <c r="V37" s="27">
        <f>W25</f>
        <v>31000</v>
      </c>
      <c r="W37" s="5"/>
      <c r="Y37" s="41" t="s">
        <v>58</v>
      </c>
      <c r="Z37" s="6">
        <f>-AB25</f>
        <v>54466.979999999996</v>
      </c>
      <c r="AA37" s="73" t="s">
        <v>74</v>
      </c>
      <c r="AB37" s="5"/>
      <c r="AC37" s="6">
        <f>-AE25</f>
        <v>40000</v>
      </c>
      <c r="AD37" s="73" t="s">
        <v>74</v>
      </c>
      <c r="AE37" s="5"/>
      <c r="AG37" s="41" t="s">
        <v>58</v>
      </c>
      <c r="AH37" s="6">
        <f>-AJ25</f>
        <v>68716.00000000001</v>
      </c>
      <c r="AI37" s="73" t="s">
        <v>74</v>
      </c>
      <c r="AJ37" s="5"/>
      <c r="AK37" s="6" t="s">
        <v>85</v>
      </c>
      <c r="AL37" s="73">
        <f>AM25</f>
        <v>27000</v>
      </c>
      <c r="AM37" s="5"/>
    </row>
    <row r="38" spans="1:39" ht="13.5" thickBot="1">
      <c r="A38" s="15" t="s">
        <v>61</v>
      </c>
      <c r="B38" s="34">
        <f>SUM(B35:B37)</f>
        <v>2546418.1300000004</v>
      </c>
      <c r="C38" s="53">
        <f>SUM(C35:C37)</f>
        <v>-2547694.5300000003</v>
      </c>
      <c r="D38" s="51">
        <f>B38+C38</f>
        <v>-1276.3999999999069</v>
      </c>
      <c r="E38" s="34">
        <f>SUM(E35:E37)</f>
        <v>2552033.0500000003</v>
      </c>
      <c r="F38" s="53">
        <f>SUM(F35:F37)</f>
        <v>-2552033.0500000003</v>
      </c>
      <c r="G38" s="51">
        <f>E38+F38</f>
        <v>0</v>
      </c>
      <c r="I38" s="15" t="s">
        <v>61</v>
      </c>
      <c r="J38" s="34">
        <f>SUM(J35:J37)</f>
        <v>2503416.31</v>
      </c>
      <c r="K38" s="53">
        <f>SUM(K35:K37)</f>
        <v>-2503415.9899999998</v>
      </c>
      <c r="L38" s="51">
        <f>J38+K38</f>
        <v>0.3200000002980232</v>
      </c>
      <c r="M38" s="34">
        <f>SUM(M35:M37)</f>
        <v>2394146</v>
      </c>
      <c r="N38" s="53">
        <f>SUM(N35:N37)</f>
        <v>-2394145.59</v>
      </c>
      <c r="O38" s="51">
        <f>M38+N38</f>
        <v>0.4100000001490116</v>
      </c>
      <c r="Q38" s="15" t="s">
        <v>61</v>
      </c>
      <c r="R38" s="34">
        <f>SUM(R35:R37)</f>
        <v>2487939.1</v>
      </c>
      <c r="S38" s="53">
        <f>SUM(S35:S37)</f>
        <v>2487938.78</v>
      </c>
      <c r="T38" s="51">
        <f>R38-S38</f>
        <v>0.3200000002980232</v>
      </c>
      <c r="U38" s="34">
        <f>SUM(U35:U37)</f>
        <v>2399519</v>
      </c>
      <c r="V38" s="53">
        <f>SUM(V35:V37)</f>
        <v>2399518.51</v>
      </c>
      <c r="W38" s="51">
        <f>U38-V38</f>
        <v>0.4900000002235174</v>
      </c>
      <c r="Y38" s="15" t="s">
        <v>61</v>
      </c>
      <c r="Z38" s="34">
        <f>SUM(Z35:Z37)</f>
        <v>2405151.98</v>
      </c>
      <c r="AA38" s="53">
        <f>SUM(AA35:AA37)</f>
        <v>2405152.01</v>
      </c>
      <c r="AB38" s="51">
        <f>Z38-AA38</f>
        <v>-0.029999999795109034</v>
      </c>
      <c r="AC38" s="34">
        <f>SUM(AC35:AC37)</f>
        <v>2241148</v>
      </c>
      <c r="AD38" s="53">
        <f>SUM(AD35:AD37)</f>
        <v>2241147.53</v>
      </c>
      <c r="AE38" s="51">
        <f>AC38-AD38</f>
        <v>0.47000000020489097</v>
      </c>
      <c r="AG38" s="15" t="s">
        <v>61</v>
      </c>
      <c r="AH38" s="34">
        <f>SUM(AH35:AH37)</f>
        <v>2301810.17</v>
      </c>
      <c r="AI38" s="53">
        <f>SUM(AI35:AI37)</f>
        <v>2301810.03</v>
      </c>
      <c r="AJ38" s="51">
        <f>AH38-AI38</f>
        <v>0.14000000013038516</v>
      </c>
      <c r="AK38" s="34">
        <f>SUM(AK35:AK37)</f>
        <v>2183263</v>
      </c>
      <c r="AL38" s="53">
        <f>SUM(AL35:AL37)</f>
        <v>2183262.53</v>
      </c>
      <c r="AM38" s="51">
        <f>AK38-AL38</f>
        <v>0.47000000020489097</v>
      </c>
    </row>
    <row r="39" spans="1:39" ht="14.25" thickBot="1" thickTop="1">
      <c r="A39" s="15" t="str">
        <f>I39</f>
        <v>Årlig gjeldsreduksjon (+) =</v>
      </c>
      <c r="B39" s="33"/>
      <c r="C39" s="12"/>
      <c r="D39" s="62">
        <v>98841.25</v>
      </c>
      <c r="E39" s="33"/>
      <c r="F39" s="12"/>
      <c r="G39" s="66">
        <f>G35-D35</f>
        <v>47532.79000000004</v>
      </c>
      <c r="I39" s="15" t="s">
        <v>62</v>
      </c>
      <c r="J39" s="33"/>
      <c r="K39" s="12"/>
      <c r="L39" s="62">
        <f>L35-G35</f>
        <v>17648.94000000006</v>
      </c>
      <c r="M39" s="14"/>
      <c r="N39" s="14"/>
      <c r="O39" s="62">
        <f>-L35+O35</f>
        <v>113000.08999999997</v>
      </c>
      <c r="Q39" s="41" t="s">
        <v>63</v>
      </c>
      <c r="R39" s="33"/>
      <c r="S39" s="12"/>
      <c r="T39" s="12"/>
      <c r="U39" s="14"/>
      <c r="V39" s="14"/>
      <c r="W39" s="27"/>
      <c r="Y39" s="41" t="s">
        <v>79</v>
      </c>
      <c r="Z39" s="33"/>
      <c r="AA39" s="12"/>
      <c r="AB39" s="12"/>
      <c r="AC39" s="14"/>
      <c r="AD39" s="14"/>
      <c r="AE39" s="27"/>
      <c r="AG39" s="41" t="s">
        <v>86</v>
      </c>
      <c r="AH39" s="33"/>
      <c r="AI39" s="12"/>
      <c r="AJ39" s="12"/>
      <c r="AK39" s="14"/>
      <c r="AL39" s="14"/>
      <c r="AM39" s="27"/>
    </row>
    <row r="40" spans="1:39" ht="13.5" thickTop="1">
      <c r="A40" s="44"/>
      <c r="B40" s="43"/>
      <c r="C40" s="43"/>
      <c r="D40" s="58"/>
      <c r="E40" s="43"/>
      <c r="F40" s="43"/>
      <c r="G40" s="59"/>
      <c r="I40" s="44" t="s">
        <v>64</v>
      </c>
      <c r="J40" s="43"/>
      <c r="K40" s="43"/>
      <c r="L40" s="63"/>
      <c r="M40" s="63"/>
      <c r="N40" s="64"/>
      <c r="O40" s="65"/>
      <c r="Q40" s="44" t="s">
        <v>64</v>
      </c>
      <c r="R40" s="43"/>
      <c r="S40" s="43" t="s">
        <v>65</v>
      </c>
      <c r="T40" s="63"/>
      <c r="U40" s="63"/>
      <c r="V40" s="64"/>
      <c r="W40" s="65"/>
      <c r="Y40" s="72" t="s">
        <v>73</v>
      </c>
      <c r="Z40" s="43"/>
      <c r="AA40" s="43"/>
      <c r="AB40" s="63"/>
      <c r="AC40" s="63"/>
      <c r="AD40" s="64"/>
      <c r="AE40" s="65"/>
      <c r="AG40" s="72" t="s">
        <v>73</v>
      </c>
      <c r="AH40" s="43"/>
      <c r="AI40" s="43"/>
      <c r="AJ40" s="63"/>
      <c r="AK40" s="63"/>
      <c r="AL40" s="64"/>
      <c r="AM40" s="65"/>
    </row>
    <row r="41" spans="10:34" ht="12.75">
      <c r="J41" s="39">
        <f>E36+K23</f>
        <v>2445358.66</v>
      </c>
      <c r="R41" s="39">
        <f>M36+S23</f>
        <v>2447751</v>
      </c>
      <c r="Z41" s="39">
        <f>U36+AA23</f>
        <v>2364774</v>
      </c>
      <c r="AH41" s="39">
        <f>AC36+AI23</f>
        <v>2294033</v>
      </c>
    </row>
    <row r="42" ht="12.75">
      <c r="J42" s="39">
        <v>2490841.56</v>
      </c>
    </row>
    <row r="43" spans="1:35" ht="12.75">
      <c r="A43" s="17"/>
      <c r="B43" s="33"/>
      <c r="C43" s="33"/>
      <c r="E43" s="33"/>
      <c r="F43" s="33"/>
      <c r="I43" s="17"/>
      <c r="J43" s="33">
        <f>J36</f>
        <v>2447356</v>
      </c>
      <c r="K43" s="33"/>
      <c r="Q43" s="17"/>
      <c r="R43" s="33"/>
      <c r="S43" s="33"/>
      <c r="Y43" s="17"/>
      <c r="Z43" s="33"/>
      <c r="AA43" s="33"/>
      <c r="AG43" s="17"/>
      <c r="AH43" s="33"/>
      <c r="AI43" s="33"/>
    </row>
    <row r="44" spans="1:35" ht="12.75">
      <c r="A44" s="17"/>
      <c r="B44" s="33"/>
      <c r="C44" s="33"/>
      <c r="E44" s="33"/>
      <c r="F44" s="33"/>
      <c r="I44" s="17"/>
      <c r="J44" s="33">
        <f>J42-J43</f>
        <v>43485.560000000056</v>
      </c>
      <c r="K44" s="33"/>
      <c r="Q44" s="17"/>
      <c r="R44" s="33"/>
      <c r="S44" s="33"/>
      <c r="Y44" s="17"/>
      <c r="Z44" s="33"/>
      <c r="AA44" s="33"/>
      <c r="AG44" s="17"/>
      <c r="AH44" s="33"/>
      <c r="AI44" s="33"/>
    </row>
    <row r="45" spans="1:35" ht="12.75">
      <c r="A45" s="17"/>
      <c r="B45" s="33"/>
      <c r="C45" s="33"/>
      <c r="E45" s="33"/>
      <c r="F45" s="33"/>
      <c r="I45" s="17"/>
      <c r="J45" s="33"/>
      <c r="K45" s="33"/>
      <c r="Q45" s="17"/>
      <c r="R45" s="33"/>
      <c r="S45" s="33"/>
      <c r="Y45" s="17"/>
      <c r="Z45" s="33"/>
      <c r="AA45" s="33"/>
      <c r="AG45" s="17"/>
      <c r="AH45" s="33"/>
      <c r="AI45" s="33"/>
    </row>
  </sheetData>
  <printOptions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&amp;L&amp;"Times New Roman,Normal\&amp;8&amp;F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Jul-Nielsen Trebåtservice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Jeppe Jul Nielsen</dc:creator>
  <cp:keywords/>
  <dc:description/>
  <cp:lastModifiedBy>Jeppe Jul Nielsen</cp:lastModifiedBy>
  <cp:lastPrinted>2000-03-01T10:55:19Z</cp:lastPrinted>
  <dcterms:created xsi:type="dcterms:W3CDTF">1999-01-19T16:55:19Z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